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de mayo 2025 transparencia\Relación de Ingresos y Egresos – Mayo 2025\"/>
    </mc:Choice>
  </mc:AlternateContent>
  <bookViews>
    <workbookView xWindow="-120" yWindow="-120" windowWidth="29040" windowHeight="15840"/>
  </bookViews>
  <sheets>
    <sheet name="Ingresos y egresos may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J21" i="2"/>
  <c r="J65" i="2"/>
  <c r="J59" i="2"/>
  <c r="J33" i="2"/>
  <c r="J32" i="2"/>
  <c r="R26" i="2" l="1"/>
  <c r="J23" i="2"/>
  <c r="J22" i="2"/>
  <c r="I37" i="2"/>
  <c r="J37" i="2" s="1"/>
  <c r="I35" i="2"/>
  <c r="J35" i="2" s="1"/>
  <c r="I34" i="2"/>
  <c r="J34" i="2" s="1"/>
  <c r="I32" i="2"/>
  <c r="I31" i="2"/>
  <c r="J31" i="2" s="1"/>
  <c r="I29" i="2"/>
  <c r="I25" i="2"/>
  <c r="J25" i="2" s="1"/>
  <c r="I23" i="2"/>
  <c r="H21" i="2"/>
  <c r="I20" i="2"/>
  <c r="J20" i="2" s="1"/>
  <c r="I17" i="2"/>
  <c r="J17" i="2" s="1"/>
  <c r="H17" i="2"/>
  <c r="G55" i="2"/>
  <c r="H29" i="2"/>
  <c r="J29" i="2" s="1"/>
  <c r="H24" i="2"/>
  <c r="H19" i="2"/>
  <c r="I19" i="2" s="1"/>
  <c r="H14" i="2"/>
  <c r="I14" i="2" s="1"/>
  <c r="G24" i="2"/>
  <c r="I24" i="2" s="1"/>
  <c r="G19" i="2"/>
  <c r="J19" i="2" s="1"/>
  <c r="G17" i="2"/>
  <c r="G14" i="2"/>
  <c r="G13" i="2"/>
  <c r="H13" i="2" s="1"/>
  <c r="D84" i="2"/>
  <c r="D81" i="2"/>
  <c r="D78" i="2"/>
  <c r="D72" i="2"/>
  <c r="D69" i="2"/>
  <c r="D64" i="2"/>
  <c r="D54" i="2"/>
  <c r="D47" i="2"/>
  <c r="D46" i="2" s="1"/>
  <c r="D38" i="2" s="1"/>
  <c r="D28" i="2"/>
  <c r="D18" i="2"/>
  <c r="D12" i="2"/>
  <c r="D76" i="2" s="1"/>
  <c r="E84" i="2"/>
  <c r="E81" i="2"/>
  <c r="E78" i="2"/>
  <c r="E77" i="2" s="1"/>
  <c r="E72" i="2"/>
  <c r="E69" i="2"/>
  <c r="E64" i="2"/>
  <c r="E54" i="2"/>
  <c r="E46" i="2"/>
  <c r="E38" i="2"/>
  <c r="E28" i="2"/>
  <c r="E18" i="2"/>
  <c r="E12" i="2"/>
  <c r="I13" i="2" l="1"/>
  <c r="J13" i="2" s="1"/>
  <c r="J14" i="2"/>
  <c r="I55" i="2"/>
  <c r="J55" i="2" s="1"/>
  <c r="I21" i="2"/>
  <c r="J24" i="2"/>
  <c r="D77" i="2"/>
  <c r="H12" i="2"/>
  <c r="E76" i="2"/>
  <c r="E86" i="2" s="1"/>
  <c r="D86" i="2"/>
  <c r="R21" i="2" l="1"/>
  <c r="R85" i="2" l="1"/>
  <c r="R84" i="2" s="1"/>
  <c r="R83" i="2"/>
  <c r="R82" i="2"/>
  <c r="R80" i="2"/>
  <c r="R79" i="2"/>
  <c r="R74" i="2"/>
  <c r="R75" i="2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2" i="2"/>
  <c r="R23" i="2"/>
  <c r="R24" i="2"/>
  <c r="R25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72" i="2" l="1"/>
  <c r="R78" i="2"/>
  <c r="M77" i="2"/>
  <c r="R69" i="2"/>
  <c r="O77" i="2"/>
  <c r="Q77" i="2"/>
  <c r="N77" i="2"/>
  <c r="P77" i="2"/>
  <c r="R54" i="2"/>
  <c r="R12" i="2"/>
  <c r="R81" i="2"/>
  <c r="R77" i="2" s="1"/>
  <c r="R64" i="2"/>
  <c r="R38" i="2"/>
  <c r="R28" i="2"/>
  <c r="Q76" i="2"/>
  <c r="P76" i="2"/>
  <c r="O76" i="2"/>
  <c r="N76" i="2"/>
  <c r="M76" i="2"/>
  <c r="L84" i="2"/>
  <c r="L81" i="2"/>
  <c r="L78" i="2"/>
  <c r="K84" i="2"/>
  <c r="K81" i="2"/>
  <c r="K78" i="2"/>
  <c r="K77" i="2" s="1"/>
  <c r="J84" i="2"/>
  <c r="J81" i="2"/>
  <c r="J78" i="2"/>
  <c r="I84" i="2"/>
  <c r="I81" i="2"/>
  <c r="I78" i="2"/>
  <c r="H84" i="2"/>
  <c r="H81" i="2"/>
  <c r="H78" i="2"/>
  <c r="G84" i="2"/>
  <c r="G81" i="2"/>
  <c r="G78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G12" i="2"/>
  <c r="F12" i="2"/>
  <c r="F77" i="2" l="1"/>
  <c r="H77" i="2"/>
  <c r="L77" i="2"/>
  <c r="O86" i="2"/>
  <c r="M86" i="2"/>
  <c r="J77" i="2"/>
  <c r="N86" i="2"/>
  <c r="G77" i="2"/>
  <c r="Q86" i="2"/>
  <c r="R46" i="2"/>
  <c r="I77" i="2"/>
  <c r="L76" i="2"/>
  <c r="L86" i="2" s="1"/>
  <c r="P86" i="2"/>
  <c r="K76" i="2"/>
  <c r="K86" i="2" s="1"/>
  <c r="J76" i="2"/>
  <c r="J86" i="2" s="1"/>
  <c r="I76" i="2"/>
  <c r="H76" i="2"/>
  <c r="G76" i="2"/>
  <c r="F76" i="2"/>
  <c r="F86" i="2" l="1"/>
  <c r="H86" i="2"/>
  <c r="I86" i="2"/>
  <c r="G86" i="2"/>
  <c r="R18" i="2"/>
  <c r="R76" i="2" s="1"/>
  <c r="R86" i="2" s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<sst xmlns="http://schemas.openxmlformats.org/spreadsheetml/2006/main" count="105" uniqueCount="105">
  <si>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</si>
  <si>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</si>
  <si>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</si>
  <si>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</si>
  <si>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</si>
  <si>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</si>
  <si>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</si>
  <si>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</si>
  <si>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</si>
  <si>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</si>
  <si>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</si>
  <si>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</si>
  <si>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</si>
  <si>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</si>
  <si>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</si>
  <si>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</si>
  <si>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</si>
  <si>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</si>
  <si>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</si>
  <si>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</si>
  <si>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</si>
  <si>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</si>
  <si>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</si>
  <si>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</si>
  <si>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</si>
  <si>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</si>
  <si>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</si>
  <si>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</si>
  <si>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</si>
  <si>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</si>
  <si>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</si>
  <si>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</si>
  <si>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</si>
  <si>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</si>
  <si>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</si>
  <si>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</si>
  <si>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</si>
  <si>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</si>
  <si>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</si>
  <si>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</si>
  <si>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</si>
  <si>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</si>
  <si>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</si>
  <si>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</si>
  <si>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</si>
  <si>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</si>
  <si>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</si>
  <si>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</si>
  <si>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</si>
  <si>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</si>
  <si>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</si>
  <si>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</si>
  <si>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</si>
  <si>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</si>
  <si>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</si>
  <si>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</si>
  <si>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</si>
  <si>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</si>
  <si>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</si>
  <si>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</si>
  <si>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</si>
  <si>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</si>
  <si>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</si>
  <si>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</si>
  <si>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</si>
  <si>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</si>
  <si>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</si>
  <si>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</si>
  <si>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</si>
  <si>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</si>
  <si>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</si>
  <si>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</si>
  <si>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</si>
  <si>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</si>
  <si>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</si>
  <si>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</si>
  <si>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</si>
  <si>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</si>
  <si>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</si>
  <si>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</si>
  <si>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</si>
  <si>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</si>
  <si>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</si>
  <si>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</si>
  <si>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</si>
  <si>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</si>
  <si>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</si>
  <si>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</si>
  <si>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</si>
  <si>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</si>
  <si>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</si>
  <si>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</si>
  <si>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</si>
  <si>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</si>
  <si>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</si>
  <si>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</si>
  <si>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</si>
  <si>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</si>
  <si>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</si>
  <si>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2025</t>
  </si>
  <si>
    <t xml:space="preserve">                                                             Analista Dep. de Presupuesto                                                                                  </t>
  </si>
  <si>
    <t xml:space="preserve">  Revisado por:   Lic. Maria Mercedes Troncoso</t>
  </si>
  <si>
    <t xml:space="preserve">                                                       Preparado por:   Valentina de la Cruz                                                                           </t>
  </si>
  <si>
    <t>Directora Financiera</t>
  </si>
  <si>
    <t>Total General: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</si>
</sst>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43" fontId="0" fillId="3" borderId="12" xfId="1" applyFont="1" applyFill="1" applyBorder="1" applyAlignment="1">
      <alignment vertical="center" wrapText="1"/>
    </xf>
    <xf numFmtId="4" fontId="0" fillId="0" borderId="12" xfId="0" applyNumberFormat="1" applyBorder="1"/>
    <xf numFmtId="4" fontId="0" fillId="0" borderId="0" xfId="0" applyNumberFormat="1"/>
    <xf numFmtId="0" fontId="3" fillId="0" borderId="16" xfId="0" applyFont="1" applyBorder="1" applyAlignment="1">
      <alignment horizontal="left"/>
    </xf>
    <xf numFmtId="4" fontId="0" fillId="0" borderId="18" xfId="0" applyNumberFormat="1" applyBorder="1"/>
    <xf numFmtId="43" fontId="0" fillId="0" borderId="0" xfId="0" applyNumberFormat="1"/>
    <xf numFmtId="43" fontId="0" fillId="0" borderId="12" xfId="1" applyFont="1" applyFill="1" applyBorder="1" applyAlignment="1">
      <alignment vertical="center" wrapText="1"/>
    </xf>
    <xf numFmtId="0" fontId="0" fillId="3" borderId="0" xfId="0" applyFill="1" applyAlignment="1">
      <alignment horizontal="left" indent="2"/>
    </xf>
    <xf numFmtId="4" fontId="0" fillId="3" borderId="12" xfId="0" applyNumberFormat="1" applyFill="1" applyBorder="1"/>
    <xf numFmtId="43" fontId="0" fillId="3" borderId="13" xfId="1" applyFont="1" applyFill="1" applyBorder="1" applyAlignment="1">
      <alignment vertical="center" wrapText="1"/>
    </xf>
    <xf numFmtId="43" fontId="9" fillId="0" borderId="12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0" xfId="0" applyFont="1" applyFill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4</xdr:row>
      <xdr:rowOff>133349</xdr:rowOff>
    </xdr:from>
    <xdr:to>
      <xdr:col>19</xdr:col>
      <xdr:colOff>638175</xdr:colOff>
      <xdr:row>4</xdr:row>
      <xdr:rowOff>179068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V="1">
          <a:off x="17926050" y="1142999"/>
          <a:ext cx="3048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 i="1"/>
        </a:p>
      </xdr:txBody>
    </xdr:sp>
    <xdr:clientData/>
  </xdr:twoCellAnchor>
  <xdr:twoCellAnchor>
    <xdr:from>
      <xdr:col>19</xdr:col>
      <xdr:colOff>666749</xdr:colOff>
      <xdr:row>8</xdr:row>
      <xdr:rowOff>85725</xdr:rowOff>
    </xdr:from>
    <xdr:to>
      <xdr:col>20</xdr:col>
      <xdr:colOff>209550</xdr:colOff>
      <xdr:row>14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 flipV="1">
          <a:off x="18259424" y="1885950"/>
          <a:ext cx="3048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409576</xdr:colOff>
      <xdr:row>3</xdr:row>
      <xdr:rowOff>9524</xdr:rowOff>
    </xdr:from>
    <xdr:to>
      <xdr:col>16</xdr:col>
      <xdr:colOff>647700</xdr:colOff>
      <xdr:row>7</xdr:row>
      <xdr:rowOff>9525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4276" y="752474"/>
          <a:ext cx="962024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657226</xdr:colOff>
      <xdr:row>2</xdr:row>
      <xdr:rowOff>123825</xdr:rowOff>
    </xdr:from>
    <xdr:to>
      <xdr:col>2</xdr:col>
      <xdr:colOff>1666876</xdr:colOff>
      <xdr:row>5</xdr:row>
      <xdr:rowOff>171449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1" y="504825"/>
          <a:ext cx="10096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98"/>
  <sheetViews>
    <sheetView showGridLines="0" tabSelected="1" workbookViewId="0">
      <selection activeCell="C5" sqref="C5:R5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93.140625" customWidth="1"/>
    <col min="4" max="5" width="17" customWidth="1"/>
    <col min="6" max="6" width="13.85546875" customWidth="1"/>
    <col min="7" max="7" width="15.42578125" customWidth="1"/>
    <col min="8" max="8" width="14.85546875" customWidth="1"/>
    <col min="9" max="9" width="16.140625" customWidth="1"/>
    <col min="10" max="10" width="15.85546875" customWidth="1"/>
    <col min="11" max="11" width="6.85546875" customWidth="1"/>
    <col min="12" max="12" width="6.28515625" customWidth="1"/>
    <col min="13" max="13" width="7.28515625" customWidth="1"/>
    <col min="14" max="14" width="11.5703125" customWidth="1"/>
    <col min="15" max="15" width="8.85546875" customWidth="1"/>
    <col min="16" max="16" width="10.85546875" customWidth="1"/>
    <col min="17" max="17" width="10" customWidth="1"/>
    <col min="18" max="18" width="15" customWidth="1"/>
  </cols>
  <sheetData>
    <row r="2" spans="3:19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28.5" customHeight="1" x14ac:dyDescent="0.25">
      <c r="C3" s="49" t="s">
        <v>96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3:19" ht="21" customHeight="1" x14ac:dyDescent="0.25">
      <c r="C4" s="51" t="s">
        <v>97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3:19" ht="15.75" x14ac:dyDescent="0.25">
      <c r="C5" s="57" t="s">
        <v>99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3:19" ht="15.75" customHeight="1" x14ac:dyDescent="0.25">
      <c r="C6" s="59" t="s">
        <v>90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36"/>
    </row>
    <row r="7" spans="3:19" ht="15.75" customHeight="1" x14ac:dyDescent="0.25">
      <c r="C7" s="45" t="s">
        <v>75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9" ht="25.5" customHeight="1" x14ac:dyDescent="0.25">
      <c r="C9" s="53" t="s">
        <v>65</v>
      </c>
      <c r="D9" s="55" t="s">
        <v>92</v>
      </c>
      <c r="E9" s="55" t="s">
        <v>91</v>
      </c>
      <c r="F9" s="46" t="s">
        <v>89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3:19" x14ac:dyDescent="0.25">
      <c r="C10" s="54"/>
      <c r="D10" s="56"/>
      <c r="E10" s="56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37" t="s">
        <v>0</v>
      </c>
      <c r="D11" s="2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3:19" x14ac:dyDescent="0.25">
      <c r="C12" s="2" t="s">
        <v>1</v>
      </c>
      <c r="D12" s="11">
        <f>+D13+D14+D15+D16+D17</f>
        <v>961369166</v>
      </c>
      <c r="E12" s="11">
        <f>+E13+E14+E15+E16+E17</f>
        <v>1512982.02</v>
      </c>
      <c r="F12" s="16">
        <f t="shared" ref="F12:L12" si="0">+F13+F14+F15+F16+F17</f>
        <v>57948310.090000004</v>
      </c>
      <c r="G12" s="11">
        <f t="shared" si="0"/>
        <v>61587709.419999994</v>
      </c>
      <c r="H12" s="11">
        <f t="shared" si="0"/>
        <v>64127092.99000001</v>
      </c>
      <c r="I12" s="11">
        <f t="shared" si="0"/>
        <v>100411271.56999998</v>
      </c>
      <c r="J12" s="11">
        <f t="shared" si="0"/>
        <v>58896821.62000002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342971205.69</v>
      </c>
    </row>
    <row r="13" spans="3:19" x14ac:dyDescent="0.25">
      <c r="C13" s="3" t="s">
        <v>2</v>
      </c>
      <c r="D13" s="34">
        <v>536451238</v>
      </c>
      <c r="E13" s="35">
        <v>1512982.02</v>
      </c>
      <c r="F13" s="34">
        <v>41659718.340000004</v>
      </c>
      <c r="G13" s="12">
        <f>86942911.64-F13</f>
        <v>45283193.299999997</v>
      </c>
      <c r="H13" s="12">
        <f>134770151.58-F13-G13</f>
        <v>47827239.940000013</v>
      </c>
      <c r="I13" s="12">
        <f>177183161.35-F13-G13-H13</f>
        <v>42413009.769999981</v>
      </c>
      <c r="J13" s="12">
        <f>219609021.02-F13-G13-H13-I13</f>
        <v>42425859.670000017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219609021.02000001</v>
      </c>
    </row>
    <row r="14" spans="3:19" x14ac:dyDescent="0.25">
      <c r="C14" s="3" t="s">
        <v>3</v>
      </c>
      <c r="D14" s="34">
        <v>348862009</v>
      </c>
      <c r="E14" s="12">
        <v>0</v>
      </c>
      <c r="F14" s="34">
        <v>9969390.6099999994</v>
      </c>
      <c r="G14" s="12">
        <f>19882581.22-F14</f>
        <v>9913190.6099999994</v>
      </c>
      <c r="H14" s="12">
        <f>29830771.83-F14-G14</f>
        <v>9948190.6099999994</v>
      </c>
      <c r="I14" s="12">
        <f>81445138.44-F14-G14-H14</f>
        <v>51614366.609999999</v>
      </c>
      <c r="J14" s="12">
        <f>91459329.05-F14-G14-H14-I14</f>
        <v>10014190.609999999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91459329.049999997</v>
      </c>
    </row>
    <row r="15" spans="3:19" x14ac:dyDescent="0.25">
      <c r="C15" s="3" t="s">
        <v>4</v>
      </c>
      <c r="D15" s="34">
        <v>0</v>
      </c>
      <c r="E15" s="12">
        <v>0</v>
      </c>
      <c r="F15" s="34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3" t="s">
        <v>5</v>
      </c>
      <c r="D16" s="34">
        <v>0</v>
      </c>
      <c r="E16" s="12">
        <v>0</v>
      </c>
      <c r="F16" s="34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3" t="s">
        <v>6</v>
      </c>
      <c r="D17" s="34">
        <v>76055919</v>
      </c>
      <c r="E17" s="12">
        <v>0</v>
      </c>
      <c r="F17" s="34">
        <v>6319201.1399999997</v>
      </c>
      <c r="G17" s="12">
        <f>12710526.65-F17</f>
        <v>6391325.5100000007</v>
      </c>
      <c r="H17" s="36">
        <f>19062189.09-F17-G17</f>
        <v>6351662.4399999985</v>
      </c>
      <c r="I17" s="12">
        <f>25446084.28-F17-G17-H17</f>
        <v>6383895.1900000004</v>
      </c>
      <c r="J17" s="12">
        <f>31902855.62-F17-G17-H17-I17</f>
        <v>6456771.3400000008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31902855.620000001</v>
      </c>
    </row>
    <row r="18" spans="3:18" x14ac:dyDescent="0.25">
      <c r="C18" s="2" t="s">
        <v>7</v>
      </c>
      <c r="D18" s="11">
        <f>+D19+D20+D21+D22+D23+D24+D25+D26+D27</f>
        <v>58572009</v>
      </c>
      <c r="E18" s="11">
        <f>+E19+E20+E21+E22+E23+E24+E25+E26+E27</f>
        <v>158772.54</v>
      </c>
      <c r="F18" s="16">
        <f t="shared" ref="F18:L18" si="4">+F19+F20+F21+F22+F23+F24+F25+F26+F27</f>
        <v>6870920.75</v>
      </c>
      <c r="G18" s="11">
        <f t="shared" si="4"/>
        <v>6860482.1699999999</v>
      </c>
      <c r="H18" s="11">
        <f t="shared" si="4"/>
        <v>6007375.3399999999</v>
      </c>
      <c r="I18" s="11">
        <f t="shared" si="4"/>
        <v>5461103.540000001</v>
      </c>
      <c r="J18" s="11">
        <f t="shared" si="4"/>
        <v>3143054.5599999987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24142427.319999997</v>
      </c>
    </row>
    <row r="19" spans="3:18" x14ac:dyDescent="0.25">
      <c r="C19" s="3" t="s">
        <v>8</v>
      </c>
      <c r="D19" s="35">
        <v>19988000</v>
      </c>
      <c r="E19" s="12">
        <v>0</v>
      </c>
      <c r="F19" s="34">
        <v>1594649.42</v>
      </c>
      <c r="G19" s="12">
        <f>3165493.8-F19</f>
        <v>1570844.38</v>
      </c>
      <c r="H19" s="36">
        <f>4631057.83-F19-G19</f>
        <v>1465564.0300000003</v>
      </c>
      <c r="I19" s="12">
        <f>6148849.28-F19-G19-H19</f>
        <v>1517791.4500000002</v>
      </c>
      <c r="J19" s="12">
        <f>6803376.22-F19-G19-H19-I19</f>
        <v>654526.93999999948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6803376.2199999997</v>
      </c>
    </row>
    <row r="20" spans="3:18" x14ac:dyDescent="0.25">
      <c r="C20" s="3" t="s">
        <v>9</v>
      </c>
      <c r="D20" s="35">
        <v>2398125</v>
      </c>
      <c r="E20" s="12">
        <v>0</v>
      </c>
      <c r="F20" s="34">
        <v>0</v>
      </c>
      <c r="G20" s="13">
        <v>0</v>
      </c>
      <c r="H20" s="12">
        <v>0</v>
      </c>
      <c r="I20" s="12">
        <f>36226</f>
        <v>36226</v>
      </c>
      <c r="J20" s="12">
        <f>36226-I20</f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36226</v>
      </c>
    </row>
    <row r="21" spans="3:18" x14ac:dyDescent="0.25">
      <c r="C21" s="3" t="s">
        <v>10</v>
      </c>
      <c r="D21" s="35">
        <v>10000000</v>
      </c>
      <c r="E21" s="40">
        <v>0</v>
      </c>
      <c r="F21" s="40">
        <v>0</v>
      </c>
      <c r="G21" s="44">
        <v>3318460</v>
      </c>
      <c r="H21" s="36">
        <f>1670862.5</f>
        <v>1670862.5</v>
      </c>
      <c r="I21" s="40">
        <f>3842120-H21</f>
        <v>2171257.5</v>
      </c>
      <c r="J21" s="40">
        <f>3842120-H21-I21</f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f>+F21+G21+H21+I21+J21+K21+L21+M21+N21+O21+P21+Q21-G21</f>
        <v>3842120</v>
      </c>
    </row>
    <row r="22" spans="3:18" x14ac:dyDescent="0.25">
      <c r="C22" s="3" t="s">
        <v>11</v>
      </c>
      <c r="D22" s="35">
        <v>200000</v>
      </c>
      <c r="E22" s="12">
        <v>0</v>
      </c>
      <c r="F22" s="34">
        <v>0</v>
      </c>
      <c r="G22" s="13">
        <v>0</v>
      </c>
      <c r="H22" s="12">
        <v>0</v>
      </c>
      <c r="I22" s="13">
        <v>9960</v>
      </c>
      <c r="J22" s="13">
        <f>I22-9960</f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9960</v>
      </c>
    </row>
    <row r="23" spans="3:18" x14ac:dyDescent="0.25">
      <c r="C23" s="3" t="s">
        <v>12</v>
      </c>
      <c r="D23" s="35">
        <v>1300000</v>
      </c>
      <c r="E23" s="12">
        <v>158772.54</v>
      </c>
      <c r="F23" s="34">
        <v>0</v>
      </c>
      <c r="G23" s="12">
        <v>0</v>
      </c>
      <c r="H23" s="36">
        <v>158772.54</v>
      </c>
      <c r="I23" s="12">
        <f>158772.54-H23</f>
        <v>0</v>
      </c>
      <c r="J23" s="12">
        <f>348752.54-H23</f>
        <v>189979.99999999997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348752.54</v>
      </c>
    </row>
    <row r="24" spans="3:18" x14ac:dyDescent="0.25">
      <c r="C24" s="3" t="s">
        <v>13</v>
      </c>
      <c r="D24" s="35">
        <v>14840000</v>
      </c>
      <c r="E24" s="12">
        <v>0</v>
      </c>
      <c r="F24" s="34">
        <v>5276271.33</v>
      </c>
      <c r="G24" s="12">
        <f>6365400.08-F24</f>
        <v>1089128.75</v>
      </c>
      <c r="H24" s="35">
        <f>7096916.81-F24-G24</f>
        <v>731516.72999999952</v>
      </c>
      <c r="I24" s="12">
        <f>7839027.29-F24-G24-H24</f>
        <v>742110.48000000045</v>
      </c>
      <c r="J24" s="12">
        <f>8600965.36-F24-G24-H24-I24</f>
        <v>761938.06999999937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8600965.3599999994</v>
      </c>
    </row>
    <row r="25" spans="3:18" x14ac:dyDescent="0.25">
      <c r="C25" s="3" t="s">
        <v>14</v>
      </c>
      <c r="D25" s="35">
        <v>2607000</v>
      </c>
      <c r="E25" s="12">
        <v>0</v>
      </c>
      <c r="F25" s="34">
        <v>0</v>
      </c>
      <c r="G25" s="12">
        <v>0</v>
      </c>
      <c r="H25" s="36">
        <v>1980659.54</v>
      </c>
      <c r="I25" s="13">
        <f>2179182.74-H25</f>
        <v>198523.20000000019</v>
      </c>
      <c r="J25" s="12">
        <f>2236900.09-H25-I25</f>
        <v>57717.349999999627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2236900.09</v>
      </c>
    </row>
    <row r="26" spans="3:18" x14ac:dyDescent="0.25">
      <c r="C26" s="3" t="s">
        <v>15</v>
      </c>
      <c r="D26" s="35">
        <v>4060000</v>
      </c>
      <c r="E26" s="40">
        <v>0</v>
      </c>
      <c r="F26" s="40">
        <v>0</v>
      </c>
      <c r="G26" s="44">
        <v>882049.04</v>
      </c>
      <c r="H26" s="40">
        <f>882049.04-G26</f>
        <v>0</v>
      </c>
      <c r="I26" s="40">
        <f>785234.91-H26</f>
        <v>785234.91</v>
      </c>
      <c r="J26" s="40">
        <f>1016127.11-I26</f>
        <v>230892.19999999995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f>+F26+G26+H26+I26+J26+K26+L26+M26+N26+O26+P26+Q26-G26</f>
        <v>1016127.1100000001</v>
      </c>
    </row>
    <row r="27" spans="3:18" x14ac:dyDescent="0.25">
      <c r="C27" s="3" t="s">
        <v>16</v>
      </c>
      <c r="D27" s="35">
        <v>3178884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1248000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1248000</v>
      </c>
    </row>
    <row r="28" spans="3:18" x14ac:dyDescent="0.25">
      <c r="C28" s="2" t="s">
        <v>17</v>
      </c>
      <c r="D28" s="11">
        <f>+D29+D30+D31+D32+D33+D34+D35+D36+D37</f>
        <v>40820686</v>
      </c>
      <c r="E28" s="11">
        <f>+E29+E30+E31+E32+E33+E34+E35+E36+E37</f>
        <v>373240.45</v>
      </c>
      <c r="F28" s="16">
        <f t="shared" ref="F28:L28" si="7">+F29+F30+F31+F32+F33+F34+F35+F36+F37</f>
        <v>0</v>
      </c>
      <c r="G28" s="11">
        <f t="shared" si="7"/>
        <v>133860</v>
      </c>
      <c r="H28" s="11">
        <f t="shared" si="7"/>
        <v>3901630.7299999995</v>
      </c>
      <c r="I28" s="11">
        <f t="shared" si="7"/>
        <v>3248348.13</v>
      </c>
      <c r="J28" s="11">
        <f t="shared" si="7"/>
        <v>1112843.3300000005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8396682.1899999995</v>
      </c>
    </row>
    <row r="29" spans="3:18" x14ac:dyDescent="0.25">
      <c r="C29" s="3" t="s">
        <v>18</v>
      </c>
      <c r="D29" s="35">
        <v>1937000</v>
      </c>
      <c r="E29" s="12">
        <v>0</v>
      </c>
      <c r="F29" s="34">
        <v>0</v>
      </c>
      <c r="G29" s="12">
        <v>133860</v>
      </c>
      <c r="H29" s="36">
        <f>313862.3-G29</f>
        <v>180002.3</v>
      </c>
      <c r="I29" s="12">
        <f>322142.3-G29-H29</f>
        <v>8280</v>
      </c>
      <c r="J29" s="12">
        <f>434519.9-G29-H29-I29</f>
        <v>112377.60000000003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434519.9</v>
      </c>
    </row>
    <row r="30" spans="3:18" s="4" customFormat="1" x14ac:dyDescent="0.25">
      <c r="C30" s="41" t="s">
        <v>19</v>
      </c>
      <c r="D30" s="42">
        <v>2187500</v>
      </c>
      <c r="E30" s="34">
        <v>0</v>
      </c>
      <c r="F30" s="43">
        <v>0</v>
      </c>
      <c r="G30" s="34">
        <v>0</v>
      </c>
      <c r="H30" s="34">
        <v>0</v>
      </c>
      <c r="I30" s="34">
        <v>0</v>
      </c>
      <c r="J30" s="34">
        <v>222.55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f t="shared" ref="R30:R37" si="10">+F30+G30+H30+I30+J30+K30+L30+M30+N30+O30+P30+Q30</f>
        <v>222.55</v>
      </c>
    </row>
    <row r="31" spans="3:18" x14ac:dyDescent="0.25">
      <c r="C31" s="3" t="s">
        <v>20</v>
      </c>
      <c r="D31" s="35">
        <v>3785300</v>
      </c>
      <c r="E31" s="12">
        <v>53100</v>
      </c>
      <c r="F31" s="17">
        <v>0</v>
      </c>
      <c r="G31" s="12">
        <v>0</v>
      </c>
      <c r="H31" s="36">
        <v>326152</v>
      </c>
      <c r="I31" s="12">
        <f>329069.85-H31</f>
        <v>2917.8499999999767</v>
      </c>
      <c r="J31" s="12">
        <f>653879.85-H31-I31</f>
        <v>324810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653879.85</v>
      </c>
    </row>
    <row r="32" spans="3:18" x14ac:dyDescent="0.25">
      <c r="C32" s="3" t="s">
        <v>21</v>
      </c>
      <c r="D32" s="35">
        <v>215000</v>
      </c>
      <c r="E32" s="12">
        <v>0</v>
      </c>
      <c r="F32" s="17">
        <v>0</v>
      </c>
      <c r="G32" s="12">
        <v>0</v>
      </c>
      <c r="H32" s="35">
        <v>12744</v>
      </c>
      <c r="I32" s="12">
        <f>12744-H32</f>
        <v>0</v>
      </c>
      <c r="J32" s="12">
        <f>12744-H32</f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12744</v>
      </c>
    </row>
    <row r="33" spans="3:18" x14ac:dyDescent="0.25">
      <c r="C33" s="3" t="s">
        <v>22</v>
      </c>
      <c r="D33" s="35">
        <v>1800000</v>
      </c>
      <c r="E33" s="12">
        <v>0</v>
      </c>
      <c r="F33" s="17">
        <v>0</v>
      </c>
      <c r="G33" s="12">
        <v>0</v>
      </c>
      <c r="H33" s="12">
        <v>0</v>
      </c>
      <c r="I33" s="12">
        <v>1260</v>
      </c>
      <c r="J33" s="12">
        <f>69131.9-I33</f>
        <v>67871.899999999994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69131.899999999994</v>
      </c>
    </row>
    <row r="34" spans="3:18" x14ac:dyDescent="0.25">
      <c r="C34" s="3" t="s">
        <v>23</v>
      </c>
      <c r="D34" s="35">
        <v>875916</v>
      </c>
      <c r="E34" s="12">
        <v>0</v>
      </c>
      <c r="F34" s="17">
        <v>0</v>
      </c>
      <c r="G34" s="12">
        <v>0</v>
      </c>
      <c r="H34" s="35">
        <v>1475</v>
      </c>
      <c r="I34" s="12">
        <f>12878.55-H34</f>
        <v>11403.55</v>
      </c>
      <c r="J34" s="12">
        <f>29908.47-H34-I34</f>
        <v>17029.920000000002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29908.47</v>
      </c>
    </row>
    <row r="35" spans="3:18" x14ac:dyDescent="0.25">
      <c r="C35" s="3" t="s">
        <v>24</v>
      </c>
      <c r="D35" s="35">
        <v>16789250</v>
      </c>
      <c r="E35" s="12">
        <v>0</v>
      </c>
      <c r="F35" s="17">
        <v>0</v>
      </c>
      <c r="G35" s="12">
        <v>0</v>
      </c>
      <c r="H35" s="36">
        <v>2740590.4</v>
      </c>
      <c r="I35" s="12">
        <f>5424865.39-H35</f>
        <v>2684274.9899999998</v>
      </c>
      <c r="J35" s="12">
        <f>5437336.36-H35-I35</f>
        <v>12470.970000000671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5437336.3600000003</v>
      </c>
    </row>
    <row r="36" spans="3:18" x14ac:dyDescent="0.25">
      <c r="C36" s="3" t="s">
        <v>25</v>
      </c>
      <c r="D36" s="34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3" t="s">
        <v>26</v>
      </c>
      <c r="D37" s="35">
        <v>13230720</v>
      </c>
      <c r="E37" s="12">
        <v>320140.45</v>
      </c>
      <c r="F37" s="17">
        <v>0</v>
      </c>
      <c r="G37" s="12">
        <v>0</v>
      </c>
      <c r="H37" s="36">
        <v>640667.03</v>
      </c>
      <c r="I37" s="12">
        <f>1180878.77-H37</f>
        <v>540211.74</v>
      </c>
      <c r="J37" s="12">
        <f>1758939.16-H37-I37</f>
        <v>578060.3899999999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1758939.16</v>
      </c>
    </row>
    <row r="38" spans="3:18" x14ac:dyDescent="0.25">
      <c r="C38" s="2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3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3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3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3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3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3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3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3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2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3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3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3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3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3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3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2" t="s">
        <v>43</v>
      </c>
      <c r="D54" s="11">
        <f>+D55+D56+D57+D58+D59+D60+D61+D62+D63</f>
        <v>12175000</v>
      </c>
      <c r="E54" s="11">
        <f>+E55+E56+E57+E58+E59+E60+E61+E62+E63</f>
        <v>12117819.26</v>
      </c>
      <c r="F54" s="19">
        <f t="shared" ref="F54:L54" si="17">+F55+F56+F57+F58+F59+F60+F61+F62+F63</f>
        <v>0</v>
      </c>
      <c r="G54" s="14">
        <f t="shared" si="17"/>
        <v>11908664.58</v>
      </c>
      <c r="H54" s="14">
        <f t="shared" si="17"/>
        <v>0</v>
      </c>
      <c r="I54" s="11">
        <f t="shared" si="17"/>
        <v>488615.86</v>
      </c>
      <c r="J54" s="11">
        <f t="shared" si="17"/>
        <v>92040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12489320.439999999</v>
      </c>
    </row>
    <row r="55" spans="3:18" x14ac:dyDescent="0.25">
      <c r="C55" s="3" t="s">
        <v>44</v>
      </c>
      <c r="D55" s="35">
        <v>2975000</v>
      </c>
      <c r="E55" s="12">
        <v>409119.26</v>
      </c>
      <c r="F55" s="18">
        <v>0</v>
      </c>
      <c r="G55" s="36">
        <f>609083.84-E55</f>
        <v>199964.57999999996</v>
      </c>
      <c r="H55" s="13">
        <v>0</v>
      </c>
      <c r="I55" s="13">
        <f>688580.44-G55</f>
        <v>488615.86</v>
      </c>
      <c r="J55" s="13">
        <f>688580.44-G55-I55</f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688580.44</v>
      </c>
    </row>
    <row r="56" spans="3:18" x14ac:dyDescent="0.25">
      <c r="C56" s="3" t="s">
        <v>45</v>
      </c>
      <c r="D56" s="35">
        <v>500000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3" t="s">
        <v>46</v>
      </c>
      <c r="D57" s="34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3" t="s">
        <v>47</v>
      </c>
      <c r="D58" s="34">
        <v>0</v>
      </c>
      <c r="E58" s="12">
        <v>11708700</v>
      </c>
      <c r="F58" s="18">
        <v>0</v>
      </c>
      <c r="G58" s="36">
        <v>11708700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11708700</v>
      </c>
    </row>
    <row r="59" spans="3:18" x14ac:dyDescent="0.25">
      <c r="C59" s="3" t="s">
        <v>48</v>
      </c>
      <c r="D59" s="35">
        <v>3700000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2">
        <f>92040</f>
        <v>92040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92040</v>
      </c>
    </row>
    <row r="60" spans="3:18" x14ac:dyDescent="0.25">
      <c r="C60" s="3" t="s">
        <v>49</v>
      </c>
      <c r="D60" s="34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3" t="s">
        <v>50</v>
      </c>
      <c r="D61" s="34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3" t="s">
        <v>51</v>
      </c>
      <c r="D62" s="34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3" t="s">
        <v>52</v>
      </c>
      <c r="D63" s="35">
        <v>5000000</v>
      </c>
      <c r="E63" s="12">
        <v>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2" t="s">
        <v>53</v>
      </c>
      <c r="D64" s="11">
        <f>+D65+D66+D67+D68</f>
        <v>55407101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13166723.109999999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13166723.109999999</v>
      </c>
    </row>
    <row r="65" spans="3:18" x14ac:dyDescent="0.25">
      <c r="C65" s="3" t="s">
        <v>54</v>
      </c>
      <c r="D65" s="38">
        <v>55407101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f>13166723.11</f>
        <v>13166723.109999999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13166723.109999999</v>
      </c>
    </row>
    <row r="66" spans="3:18" x14ac:dyDescent="0.25">
      <c r="C66" s="3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3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3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2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3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3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2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3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3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3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1128343962</v>
      </c>
      <c r="E76" s="15">
        <f>+E12+E18+E28+E38+E46+E54+E64+E69+E72</f>
        <v>14162814.27</v>
      </c>
      <c r="F76" s="20">
        <f t="shared" ref="F76:L76" si="32">+F12+F18+F28+F38+F46+F54+F64+F69+F72</f>
        <v>64819230.840000004</v>
      </c>
      <c r="G76" s="15">
        <f t="shared" si="32"/>
        <v>80490716.169999987</v>
      </c>
      <c r="H76" s="15">
        <f t="shared" si="32"/>
        <v>74036099.060000017</v>
      </c>
      <c r="I76" s="15">
        <f t="shared" si="32"/>
        <v>109609339.09999998</v>
      </c>
      <c r="J76" s="15">
        <f t="shared" si="32"/>
        <v>76411482.62000002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401166358.75</v>
      </c>
    </row>
    <row r="77" spans="3:18" x14ac:dyDescent="0.25">
      <c r="C77" s="37" t="s">
        <v>66</v>
      </c>
      <c r="D77" s="22">
        <f>+D78+D81+D84</f>
        <v>0</v>
      </c>
      <c r="E77" s="23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2" t="s">
        <v>67</v>
      </c>
      <c r="D78" s="24">
        <f>+D79+D80</f>
        <v>0</v>
      </c>
      <c r="E78" s="23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3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3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2" t="s">
        <v>70</v>
      </c>
      <c r="D81" s="24">
        <f>+D82+D83</f>
        <v>0</v>
      </c>
      <c r="E81" s="23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3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3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2" t="s">
        <v>73</v>
      </c>
      <c r="D84" s="24">
        <f>+D85</f>
        <v>0</v>
      </c>
      <c r="E84" s="23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3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104</v>
      </c>
      <c r="D86" s="32">
        <f>+D76+D77</f>
        <v>1128343962</v>
      </c>
      <c r="E86" s="32">
        <f>+E76+E77</f>
        <v>14162814.27</v>
      </c>
      <c r="F86" s="27">
        <f t="shared" ref="F86:R86" si="39">+F76+F77</f>
        <v>64819230.840000004</v>
      </c>
      <c r="G86" s="27">
        <f t="shared" si="39"/>
        <v>80490716.169999987</v>
      </c>
      <c r="H86" s="27">
        <f t="shared" si="39"/>
        <v>74036099.060000017</v>
      </c>
      <c r="I86" s="27">
        <f t="shared" si="39"/>
        <v>109609339.09999998</v>
      </c>
      <c r="J86" s="27">
        <f t="shared" si="39"/>
        <v>76411482.62000002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401166358.75</v>
      </c>
    </row>
    <row r="88" spans="3:18" ht="15.75" thickBot="1" x14ac:dyDescent="0.3">
      <c r="J88" s="39"/>
    </row>
    <row r="89" spans="3:18" ht="15.75" thickBot="1" x14ac:dyDescent="0.3">
      <c r="C89" s="9" t="s">
        <v>93</v>
      </c>
      <c r="J89" s="36"/>
    </row>
    <row r="90" spans="3:18" ht="30.75" thickBot="1" x14ac:dyDescent="0.3">
      <c r="C90" s="33" t="s">
        <v>94</v>
      </c>
      <c r="J90" s="39"/>
    </row>
    <row r="91" spans="3:18" ht="60.75" thickBot="1" x14ac:dyDescent="0.3">
      <c r="C91" s="8" t="s">
        <v>95</v>
      </c>
    </row>
    <row r="97" spans="3:13" x14ac:dyDescent="0.25">
      <c r="C97" s="29" t="s">
        <v>102</v>
      </c>
      <c r="G97" s="30"/>
      <c r="H97" s="29" t="s">
        <v>101</v>
      </c>
      <c r="I97" s="29"/>
      <c r="J97" s="29"/>
      <c r="K97" s="29"/>
      <c r="L97" s="29"/>
      <c r="M97" s="30"/>
    </row>
    <row r="98" spans="3:13" x14ac:dyDescent="0.25">
      <c r="C98" s="31" t="s">
        <v>100</v>
      </c>
      <c r="H98" s="31"/>
      <c r="I98" s="31" t="s">
        <v>103</v>
      </c>
      <c r="J98" s="31"/>
      <c r="K98" s="31"/>
      <c r="L98" s="31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39370078740157483" top="0.74803149606299213" bottom="0.74803149606299213" header="0.31496062992125984" footer="0.31496062992125984"/>
  <pageSetup paperSize="5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egresos 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2025-06-10T14:04:32Z</cp:lastPrinted>
  <dcterms:created xsi:type="dcterms:W3CDTF">2021-07-29T18:58:50Z</dcterms:created>
  <dcterms:modified xsi:type="dcterms:W3CDTF">2025-06-13T18:52:53Z</dcterms:modified>
</cp:coreProperties>
</file>