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ABRIL 2025 PORTAL\"/>
    </mc:Choice>
  </mc:AlternateContent>
  <bookViews>
    <workbookView xWindow="-120" yWindow="-120" windowWidth="29040" windowHeight="15840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5" i="2" l="1"/>
  <c r="I37" i="2"/>
  <c r="I35" i="2"/>
  <c r="I34" i="2"/>
  <c r="I32" i="2"/>
  <c r="I31" i="2"/>
  <c r="I29" i="2"/>
  <c r="R26" i="2"/>
  <c r="I26" i="2"/>
  <c r="I25" i="2"/>
  <c r="I24" i="2"/>
  <c r="I23" i="2"/>
  <c r="R21" i="2"/>
  <c r="I21" i="2"/>
  <c r="H21" i="2"/>
  <c r="I20" i="2"/>
  <c r="I19" i="2"/>
  <c r="I17" i="2"/>
  <c r="I14" i="2"/>
  <c r="I13" i="2"/>
  <c r="H17" i="2"/>
  <c r="G55" i="2"/>
  <c r="H29" i="2"/>
  <c r="H24" i="2"/>
  <c r="H19" i="2"/>
  <c r="H14" i="2"/>
  <c r="H13" i="2"/>
  <c r="G24" i="2"/>
  <c r="G19" i="2"/>
  <c r="G17" i="2"/>
  <c r="G14" i="2"/>
  <c r="G13" i="2"/>
  <c r="D84" i="2"/>
  <c r="D81" i="2"/>
  <c r="D78" i="2"/>
  <c r="D77" i="2" s="1"/>
  <c r="D72" i="2"/>
  <c r="D69" i="2"/>
  <c r="D64" i="2"/>
  <c r="D54" i="2"/>
  <c r="D47" i="2"/>
  <c r="D46" i="2" s="1"/>
  <c r="D38" i="2" s="1"/>
  <c r="D28" i="2"/>
  <c r="D18" i="2"/>
  <c r="D12" i="2"/>
  <c r="D76" i="2" s="1"/>
  <c r="E84" i="2"/>
  <c r="E81" i="2"/>
  <c r="E78" i="2"/>
  <c r="E77" i="2"/>
  <c r="E72" i="2"/>
  <c r="E69" i="2"/>
  <c r="E64" i="2"/>
  <c r="E54" i="2"/>
  <c r="E46" i="2"/>
  <c r="E38" i="2"/>
  <c r="E28" i="2"/>
  <c r="E18" i="2"/>
  <c r="E12" i="2"/>
  <c r="H12" i="2" l="1"/>
  <c r="E76" i="2"/>
  <c r="E86" i="2" s="1"/>
  <c r="D86" i="2"/>
  <c r="R85" i="2" l="1"/>
  <c r="R84" i="2" s="1"/>
  <c r="R83" i="2"/>
  <c r="R82" i="2"/>
  <c r="R80" i="2"/>
  <c r="R79" i="2"/>
  <c r="R74" i="2"/>
  <c r="R75" i="2"/>
  <c r="R72" i="2" s="1"/>
  <c r="R73" i="2"/>
  <c r="R71" i="2"/>
  <c r="R70" i="2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2" i="2"/>
  <c r="R23" i="2"/>
  <c r="R24" i="2"/>
  <c r="R25" i="2"/>
  <c r="R27" i="2"/>
  <c r="R19" i="2"/>
  <c r="R14" i="2"/>
  <c r="R15" i="2"/>
  <c r="R16" i="2"/>
  <c r="R17" i="2"/>
  <c r="R13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R78" i="2" l="1"/>
  <c r="M77" i="2"/>
  <c r="R69" i="2"/>
  <c r="O77" i="2"/>
  <c r="Q77" i="2"/>
  <c r="N77" i="2"/>
  <c r="P77" i="2"/>
  <c r="R54" i="2"/>
  <c r="R18" i="2"/>
  <c r="R12" i="2"/>
  <c r="R81" i="2"/>
  <c r="R77" i="2" s="1"/>
  <c r="R64" i="2"/>
  <c r="R38" i="2"/>
  <c r="R28" i="2"/>
  <c r="Q76" i="2"/>
  <c r="P76" i="2"/>
  <c r="O76" i="2"/>
  <c r="N76" i="2"/>
  <c r="M76" i="2"/>
  <c r="L84" i="2"/>
  <c r="L81" i="2"/>
  <c r="L78" i="2"/>
  <c r="K84" i="2"/>
  <c r="K81" i="2"/>
  <c r="K78" i="2"/>
  <c r="K77" i="2" s="1"/>
  <c r="J84" i="2"/>
  <c r="J81" i="2"/>
  <c r="J78" i="2"/>
  <c r="I84" i="2"/>
  <c r="I81" i="2"/>
  <c r="I78" i="2"/>
  <c r="H84" i="2"/>
  <c r="H81" i="2"/>
  <c r="H78" i="2"/>
  <c r="G84" i="2"/>
  <c r="G81" i="2"/>
  <c r="G78" i="2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G12" i="2"/>
  <c r="F12" i="2"/>
  <c r="H77" i="2" l="1"/>
  <c r="L77" i="2"/>
  <c r="O86" i="2"/>
  <c r="M86" i="2"/>
  <c r="J77" i="2"/>
  <c r="N86" i="2"/>
  <c r="G77" i="2"/>
  <c r="Q86" i="2"/>
  <c r="R46" i="2"/>
  <c r="R76" i="2" s="1"/>
  <c r="R86" i="2" s="1"/>
  <c r="I77" i="2"/>
  <c r="L76" i="2"/>
  <c r="L86" i="2" s="1"/>
  <c r="P86" i="2"/>
  <c r="K76" i="2"/>
  <c r="K86" i="2" s="1"/>
  <c r="J76" i="2"/>
  <c r="J86" i="2" s="1"/>
  <c r="I76" i="2"/>
  <c r="H76" i="2"/>
  <c r="G76" i="2"/>
  <c r="F76" i="2"/>
  <c r="F86" i="2" s="1"/>
  <c r="H86" i="2" l="1"/>
  <c r="I86" i="2"/>
  <c r="G86" i="2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<sst xmlns="http://schemas.openxmlformats.org/spreadsheetml/2006/main" count="105" uniqueCount="105">
  <si>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</si>
  <si>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</si>
  <si>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</si>
  <si>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</si>
  <si>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</si>
  <si>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</si>
  <si>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</si>
  <si>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</si>
  <si>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</si>
  <si>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</si>
  <si>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</si>
  <si>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</si>
  <si>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</si>
  <si>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</si>
  <si>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</si>
  <si>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</si>
  <si>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</si>
  <si>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</si>
  <si>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</si>
  <si>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</si>
  <si>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</si>
  <si>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</si>
  <si>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</si>
  <si>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</si>
  <si>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</si>
  <si>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</si>
  <si>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</si>
  <si>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</si>
  <si>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</si>
  <si>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</si>
  <si>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</si>
  <si>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</si>
  <si>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</si>
  <si>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</si>
  <si>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</si>
  <si>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</si>
  <si>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</si>
  <si>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</si>
  <si>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</si>
  <si>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</si>
  <si>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</si>
  <si>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</si>
  <si>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</si>
  <si>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</si>
  <si>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</si>
  <si>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</si>
  <si>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</si>
  <si>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</si>
  <si>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</si>
  <si>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</si>
  <si>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</si>
  <si>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</si>
  <si>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</si>
  <si>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</si>
  <si>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</si>
  <si>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</si>
  <si>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</si>
  <si>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</si>
  <si>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</si>
  <si>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</si>
  <si>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</si>
  <si>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</si>
  <si>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</si>
  <si>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</si>
  <si>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</si>
  <si>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</si>
  <si>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</si>
  <si>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</si>
  <si>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</si>
  <si>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</si>
  <si>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</si>
  <si>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</si>
  <si>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</si>
  <si>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</si>
  <si>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</si>
  <si>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</si>
  <si>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</si>
  <si>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</si>
  <si>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</si>
  <si>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</si>
  <si>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</si>
  <si>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</si>
  <si>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</si>
  <si>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</si>
  <si>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</si>
  <si>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</si>
  <si>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</si>
  <si>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</si>
  <si>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</si>
  <si>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</si>
  <si>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</si>
  <si>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</si>
  <si>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</si>
  <si>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</si>
  <si>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</si>
  <si>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</si>
  <si>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</si>
  <si>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</si>
  <si>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</si>
  <si>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2025</t>
  </si>
  <si>
    <t xml:space="preserve">  REVISADO POR:   Francisco De león G.</t>
  </si>
  <si>
    <t>Director Financiero</t>
  </si>
  <si>
    <t xml:space="preserve">                                                       PREPARADO POR:   Valentina de la Cruz                                                                           </t>
  </si>
  <si>
    <t xml:space="preserve">                                                             Analista Dep. de Presupuesto                                                                                  </t>
  </si>
  <si>
    <t>Total General: FUENTE SIGEF.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</si>
</sst>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1" applyFont="1" applyFill="1" applyBorder="1"/>
    <xf numFmtId="0" fontId="8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6" borderId="12" xfId="0" applyNumberFormat="1" applyFont="1" applyFill="1" applyBorder="1"/>
    <xf numFmtId="0" fontId="3" fillId="0" borderId="15" xfId="0" applyFont="1" applyBorder="1" applyAlignment="1">
      <alignment wrapText="1"/>
    </xf>
    <xf numFmtId="43" fontId="0" fillId="3" borderId="12" xfId="1" applyFont="1" applyFill="1" applyBorder="1" applyAlignment="1">
      <alignment vertical="center" wrapText="1"/>
    </xf>
    <xf numFmtId="4" fontId="0" fillId="0" borderId="12" xfId="0" applyNumberFormat="1" applyBorder="1"/>
    <xf numFmtId="4" fontId="0" fillId="0" borderId="0" xfId="0" applyNumberFormat="1"/>
    <xf numFmtId="0" fontId="3" fillId="0" borderId="16" xfId="0" applyFont="1" applyBorder="1" applyAlignment="1">
      <alignment horizontal="left"/>
    </xf>
    <xf numFmtId="4" fontId="0" fillId="0" borderId="18" xfId="0" applyNumberFormat="1" applyBorder="1"/>
    <xf numFmtId="0" fontId="0" fillId="3" borderId="0" xfId="0" applyFill="1" applyAlignment="1">
      <alignment horizontal="left" indent="2"/>
    </xf>
    <xf numFmtId="4" fontId="0" fillId="3" borderId="12" xfId="0" applyNumberFormat="1" applyFill="1" applyBorder="1"/>
    <xf numFmtId="165" fontId="0" fillId="3" borderId="12" xfId="0" applyNumberFormat="1" applyFill="1" applyBorder="1" applyAlignment="1">
      <alignment vertical="center" wrapText="1"/>
    </xf>
    <xf numFmtId="4" fontId="0" fillId="3" borderId="0" xfId="0" applyNumberFormat="1" applyFill="1"/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0" xfId="0" applyFont="1" applyFill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top" wrapText="1" readingOrder="1"/>
    </xf>
    <xf numFmtId="0" fontId="5" fillId="3" borderId="0" xfId="0" applyFont="1" applyFill="1" applyAlignment="1">
      <alignment horizontal="center" vertical="top" wrapText="1" readingOrder="1"/>
    </xf>
    <xf numFmtId="0" fontId="2" fillId="2" borderId="17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top" wrapText="1" readingOrder="1"/>
    </xf>
    <xf numFmtId="0" fontId="7" fillId="3" borderId="0" xfId="0" applyFont="1" applyFill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333375</xdr:colOff>
      <xdr:row>4</xdr:row>
      <xdr:rowOff>133349</xdr:rowOff>
    </xdr:from>
    <xdr:to>
      <xdr:col>19</xdr:col>
      <xdr:colOff>638175</xdr:colOff>
      <xdr:row>4</xdr:row>
      <xdr:rowOff>179068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 flipV="1">
          <a:off x="17926050" y="1142999"/>
          <a:ext cx="304800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 i="1"/>
        </a:p>
      </xdr:txBody>
    </xdr:sp>
    <xdr:clientData/>
  </xdr:twoCellAnchor>
  <xdr:twoCellAnchor>
    <xdr:from>
      <xdr:col>19</xdr:col>
      <xdr:colOff>666749</xdr:colOff>
      <xdr:row>8</xdr:row>
      <xdr:rowOff>85725</xdr:rowOff>
    </xdr:from>
    <xdr:to>
      <xdr:col>20</xdr:col>
      <xdr:colOff>209550</xdr:colOff>
      <xdr:row>14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 flipH="1" flipV="1">
          <a:off x="18259424" y="1885950"/>
          <a:ext cx="304801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409576</xdr:colOff>
      <xdr:row>3</xdr:row>
      <xdr:rowOff>9524</xdr:rowOff>
    </xdr:from>
    <xdr:to>
      <xdr:col>16</xdr:col>
      <xdr:colOff>647700</xdr:colOff>
      <xdr:row>7</xdr:row>
      <xdr:rowOff>9525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54276" y="752474"/>
          <a:ext cx="962024" cy="866776"/>
        </a:xfrm>
        <a:prstGeom prst="rect">
          <a:avLst/>
        </a:prstGeom>
      </xdr:spPr>
    </xdr:pic>
    <xdr:clientData/>
  </xdr:twoCellAnchor>
  <xdr:twoCellAnchor editAs="oneCell">
    <xdr:from>
      <xdr:col>2</xdr:col>
      <xdr:colOff>514351</xdr:colOff>
      <xdr:row>3</xdr:row>
      <xdr:rowOff>47625</xdr:rowOff>
    </xdr:from>
    <xdr:to>
      <xdr:col>2</xdr:col>
      <xdr:colOff>1524001</xdr:colOff>
      <xdr:row>7</xdr:row>
      <xdr:rowOff>57149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6" y="790575"/>
          <a:ext cx="1009650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98"/>
  <sheetViews>
    <sheetView showGridLines="0" tabSelected="1" workbookViewId="0">
      <selection activeCell="C4" sqref="C4:R4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93.140625" customWidth="1"/>
    <col min="4" max="5" width="17" customWidth="1"/>
    <col min="6" max="6" width="13.85546875" customWidth="1"/>
    <col min="7" max="7" width="15.42578125" customWidth="1"/>
    <col min="8" max="8" width="14.85546875" customWidth="1"/>
    <col min="9" max="9" width="16.140625" customWidth="1"/>
    <col min="10" max="10" width="7.5703125" customWidth="1"/>
    <col min="11" max="11" width="6.85546875" customWidth="1"/>
    <col min="12" max="12" width="6.28515625" customWidth="1"/>
    <col min="13" max="13" width="7.28515625" customWidth="1"/>
    <col min="14" max="14" width="11.5703125" customWidth="1"/>
    <col min="15" max="15" width="8.85546875" customWidth="1"/>
    <col min="16" max="16" width="10.85546875" customWidth="1"/>
    <col min="17" max="17" width="10" customWidth="1"/>
    <col min="18" max="18" width="15" customWidth="1"/>
  </cols>
  <sheetData>
    <row r="2" spans="3:19" x14ac:dyDescent="0.25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3:19" ht="28.5" customHeight="1" x14ac:dyDescent="0.25">
      <c r="C3" s="50" t="s">
        <v>96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3:19" ht="21" customHeight="1" x14ac:dyDescent="0.25">
      <c r="C4" s="52" t="s">
        <v>97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3:19" ht="15.75" x14ac:dyDescent="0.25">
      <c r="C5" s="55" t="s">
        <v>99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3:19" ht="15.75" customHeight="1" x14ac:dyDescent="0.25">
      <c r="C6" s="57" t="s">
        <v>90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3:19" ht="15.75" customHeight="1" x14ac:dyDescent="0.25">
      <c r="C7" s="43" t="s">
        <v>75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</row>
    <row r="9" spans="3:19" ht="25.5" customHeight="1" x14ac:dyDescent="0.25">
      <c r="C9" s="44" t="s">
        <v>65</v>
      </c>
      <c r="D9" s="45" t="s">
        <v>92</v>
      </c>
      <c r="E9" s="45" t="s">
        <v>91</v>
      </c>
      <c r="F9" s="47" t="s">
        <v>89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9"/>
    </row>
    <row r="10" spans="3:19" x14ac:dyDescent="0.25">
      <c r="C10" s="54"/>
      <c r="D10" s="46"/>
      <c r="E10" s="46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37" t="s">
        <v>0</v>
      </c>
      <c r="D11" s="21"/>
      <c r="E11" s="2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3:19" x14ac:dyDescent="0.25">
      <c r="C12" s="2" t="s">
        <v>1</v>
      </c>
      <c r="D12" s="11">
        <f>+D13+D14+D15+D16+D17</f>
        <v>961369166</v>
      </c>
      <c r="E12" s="11">
        <f>+E13+E14+E15+E16+E17</f>
        <v>1512982.02</v>
      </c>
      <c r="F12" s="16">
        <f t="shared" ref="F12:L12" si="0">+F13+F14+F15+F16+F17</f>
        <v>57948310.090000004</v>
      </c>
      <c r="G12" s="11">
        <f t="shared" si="0"/>
        <v>61587709.419999994</v>
      </c>
      <c r="H12" s="11">
        <f t="shared" si="0"/>
        <v>64127092.99000001</v>
      </c>
      <c r="I12" s="11">
        <f t="shared" si="0"/>
        <v>100411271.56999998</v>
      </c>
      <c r="J12" s="11">
        <f t="shared" si="0"/>
        <v>0</v>
      </c>
      <c r="K12" s="11">
        <f t="shared" si="0"/>
        <v>0</v>
      </c>
      <c r="L12" s="11">
        <f t="shared" si="0"/>
        <v>0</v>
      </c>
      <c r="M12" s="11">
        <f t="shared" ref="M12:Q12" si="1">+M13+M14+M15+M16+M17</f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284074384.06999999</v>
      </c>
    </row>
    <row r="13" spans="3:19" x14ac:dyDescent="0.25">
      <c r="C13" s="3" t="s">
        <v>2</v>
      </c>
      <c r="D13" s="34">
        <v>536451238</v>
      </c>
      <c r="E13" s="35">
        <v>1512982.02</v>
      </c>
      <c r="F13" s="34">
        <v>41659718.340000004</v>
      </c>
      <c r="G13" s="12">
        <f>86942911.64-F13</f>
        <v>45283193.299999997</v>
      </c>
      <c r="H13" s="12">
        <f>134770151.58-F13-G13</f>
        <v>47827239.940000013</v>
      </c>
      <c r="I13" s="12">
        <f>177183161.35-F13-G13-H13</f>
        <v>42413009.769999981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f>+F13+G13+H13+I13+J13+K13+L13+M13+N13+O13+P13+Q13</f>
        <v>177183161.34999999</v>
      </c>
    </row>
    <row r="14" spans="3:19" x14ac:dyDescent="0.25">
      <c r="C14" s="3" t="s">
        <v>3</v>
      </c>
      <c r="D14" s="34">
        <v>348862009</v>
      </c>
      <c r="E14" s="12">
        <v>0</v>
      </c>
      <c r="F14" s="34">
        <v>9969390.6099999994</v>
      </c>
      <c r="G14" s="12">
        <f>19882581.22-F14</f>
        <v>9913190.6099999994</v>
      </c>
      <c r="H14" s="12">
        <f>29830771.83-F14-G14</f>
        <v>9948190.6099999994</v>
      </c>
      <c r="I14" s="12">
        <f>81445138.44-F14-G14-H14</f>
        <v>51614366.609999999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81445138.439999998</v>
      </c>
    </row>
    <row r="15" spans="3:19" x14ac:dyDescent="0.25">
      <c r="C15" s="3" t="s">
        <v>4</v>
      </c>
      <c r="D15" s="34">
        <v>0</v>
      </c>
      <c r="E15" s="12">
        <v>0</v>
      </c>
      <c r="F15" s="34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0</v>
      </c>
      <c r="S15" s="7"/>
    </row>
    <row r="16" spans="3:19" x14ac:dyDescent="0.25">
      <c r="C16" s="3" t="s">
        <v>5</v>
      </c>
      <c r="D16" s="34">
        <v>0</v>
      </c>
      <c r="E16" s="12">
        <v>0</v>
      </c>
      <c r="F16" s="34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3"/>
        <v>0</v>
      </c>
    </row>
    <row r="17" spans="3:18" x14ac:dyDescent="0.25">
      <c r="C17" s="3" t="s">
        <v>6</v>
      </c>
      <c r="D17" s="34">
        <v>76055919</v>
      </c>
      <c r="E17" s="12">
        <v>0</v>
      </c>
      <c r="F17" s="34">
        <v>6319201.1399999997</v>
      </c>
      <c r="G17" s="12">
        <f>12710526.65-F17</f>
        <v>6391325.5100000007</v>
      </c>
      <c r="H17" s="36">
        <f>19062189.09-F17-G17</f>
        <v>6351662.4399999985</v>
      </c>
      <c r="I17" s="12">
        <f>25446084.28-F17-G17-H17</f>
        <v>6383895.1900000004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f t="shared" si="3"/>
        <v>25446084.280000001</v>
      </c>
    </row>
    <row r="18" spans="3:18" x14ac:dyDescent="0.25">
      <c r="C18" s="2" t="s">
        <v>7</v>
      </c>
      <c r="D18" s="11">
        <f>+D19+D20+D21+D22+D23+D24+D25+D26+D27</f>
        <v>58572009</v>
      </c>
      <c r="E18" s="11">
        <f>+E19+E20+E21+E22+E23+E24+E25+E26+E27</f>
        <v>158772.54</v>
      </c>
      <c r="F18" s="16">
        <f t="shared" ref="F18:L18" si="4">+F19+F20+F21+F22+F23+F24+F25+F26+F27</f>
        <v>6870920.75</v>
      </c>
      <c r="G18" s="11">
        <f t="shared" si="4"/>
        <v>6860482.1299999999</v>
      </c>
      <c r="H18" s="11">
        <f t="shared" si="4"/>
        <v>6007375.3399999999</v>
      </c>
      <c r="I18" s="11">
        <f t="shared" si="4"/>
        <v>5461061.040000001</v>
      </c>
      <c r="J18" s="11">
        <f t="shared" si="4"/>
        <v>0</v>
      </c>
      <c r="K18" s="11">
        <f t="shared" si="4"/>
        <v>0</v>
      </c>
      <c r="L18" s="11">
        <f t="shared" si="4"/>
        <v>0</v>
      </c>
      <c r="M18" s="11">
        <f t="shared" ref="M18:Q18" si="5">+M19+M20+M21+M22+M23+M24+M25+M26+M27</f>
        <v>0</v>
      </c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20999330.260000002</v>
      </c>
    </row>
    <row r="19" spans="3:18" x14ac:dyDescent="0.25">
      <c r="C19" s="3" t="s">
        <v>8</v>
      </c>
      <c r="D19" s="35">
        <v>19988000</v>
      </c>
      <c r="E19" s="12">
        <v>0</v>
      </c>
      <c r="F19" s="34">
        <v>1594649.42</v>
      </c>
      <c r="G19" s="12">
        <f>3165493.8-F19</f>
        <v>1570844.38</v>
      </c>
      <c r="H19" s="36">
        <f>4631057.83-F19-G19</f>
        <v>1465564.0300000003</v>
      </c>
      <c r="I19" s="12">
        <f>6148849.28-F19-G19-H19</f>
        <v>1517791.4500000002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>+F19+G19+H19+I19+J19+K19+L19+M19+N19+O19+P19+Q19</f>
        <v>6148849.2800000003</v>
      </c>
    </row>
    <row r="20" spans="3:18" x14ac:dyDescent="0.25">
      <c r="C20" s="3" t="s">
        <v>9</v>
      </c>
      <c r="D20" s="35">
        <v>2398125</v>
      </c>
      <c r="E20" s="12">
        <v>0</v>
      </c>
      <c r="F20" s="34">
        <v>0</v>
      </c>
      <c r="G20" s="13">
        <v>0</v>
      </c>
      <c r="H20" s="12">
        <v>0</v>
      </c>
      <c r="I20" s="12">
        <f>36226</f>
        <v>36226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36226</v>
      </c>
    </row>
    <row r="21" spans="3:18" s="4" customFormat="1" x14ac:dyDescent="0.25">
      <c r="C21" s="39" t="s">
        <v>10</v>
      </c>
      <c r="D21" s="40">
        <v>10000000</v>
      </c>
      <c r="E21" s="34">
        <v>0</v>
      </c>
      <c r="F21" s="34">
        <v>0</v>
      </c>
      <c r="G21" s="41">
        <v>3318460</v>
      </c>
      <c r="H21" s="42">
        <f>1670862.5</f>
        <v>1670862.5</v>
      </c>
      <c r="I21" s="34">
        <f>3842077.5-H21</f>
        <v>2171215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f>+F21+G21+H21+I21+J21+K21+L21+M21+N21+O21+P21+Q21-G21</f>
        <v>3842077.5</v>
      </c>
    </row>
    <row r="22" spans="3:18" x14ac:dyDescent="0.25">
      <c r="C22" s="3" t="s">
        <v>11</v>
      </c>
      <c r="D22" s="35">
        <v>200000</v>
      </c>
      <c r="E22" s="12">
        <v>0</v>
      </c>
      <c r="F22" s="34">
        <v>0</v>
      </c>
      <c r="G22" s="13">
        <v>0</v>
      </c>
      <c r="H22" s="12">
        <v>0</v>
      </c>
      <c r="I22" s="13">
        <v>9960</v>
      </c>
      <c r="J22" s="13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9960</v>
      </c>
    </row>
    <row r="23" spans="3:18" x14ac:dyDescent="0.25">
      <c r="C23" s="3" t="s">
        <v>12</v>
      </c>
      <c r="D23" s="35">
        <v>1300000</v>
      </c>
      <c r="E23" s="12">
        <v>158772.54</v>
      </c>
      <c r="F23" s="34">
        <v>0</v>
      </c>
      <c r="G23" s="12">
        <v>0</v>
      </c>
      <c r="H23" s="36">
        <v>158772.54</v>
      </c>
      <c r="I23" s="12">
        <f>158772.54-H23</f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158772.54</v>
      </c>
    </row>
    <row r="24" spans="3:18" x14ac:dyDescent="0.25">
      <c r="C24" s="3" t="s">
        <v>13</v>
      </c>
      <c r="D24" s="35">
        <v>14840000</v>
      </c>
      <c r="E24" s="12">
        <v>0</v>
      </c>
      <c r="F24" s="34">
        <v>5276271.33</v>
      </c>
      <c r="G24" s="12">
        <f>6365400.08-F24</f>
        <v>1089128.75</v>
      </c>
      <c r="H24" s="35">
        <f>7096916.81-F24-G24</f>
        <v>731516.72999999952</v>
      </c>
      <c r="I24" s="12">
        <f>7839027.29-F24-G24-H24</f>
        <v>742110.48000000045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f t="shared" si="6"/>
        <v>7839027.29</v>
      </c>
    </row>
    <row r="25" spans="3:18" x14ac:dyDescent="0.25">
      <c r="C25" s="3" t="s">
        <v>14</v>
      </c>
      <c r="D25" s="35">
        <v>2607000</v>
      </c>
      <c r="E25" s="12">
        <v>0</v>
      </c>
      <c r="F25" s="34">
        <v>0</v>
      </c>
      <c r="G25" s="12">
        <v>0</v>
      </c>
      <c r="H25" s="36">
        <v>1980659.54</v>
      </c>
      <c r="I25" s="13">
        <f>2179182.74-H25</f>
        <v>198523.20000000019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2179182.7400000002</v>
      </c>
    </row>
    <row r="26" spans="3:18" x14ac:dyDescent="0.25">
      <c r="C26" s="3" t="s">
        <v>15</v>
      </c>
      <c r="D26" s="35">
        <v>4060000</v>
      </c>
      <c r="E26" s="12">
        <v>0</v>
      </c>
      <c r="F26" s="34">
        <v>0</v>
      </c>
      <c r="G26" s="12">
        <v>882049</v>
      </c>
      <c r="H26" s="12">
        <v>0</v>
      </c>
      <c r="I26" s="12">
        <f>785234.91</f>
        <v>785234.91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f>+F26+G26+H26+I26+J26+K26+L26+M26+N26+O26+P26+Q26-G26</f>
        <v>785234.91000000015</v>
      </c>
    </row>
    <row r="27" spans="3:18" x14ac:dyDescent="0.25">
      <c r="C27" s="3" t="s">
        <v>16</v>
      </c>
      <c r="D27" s="35">
        <v>3178884</v>
      </c>
      <c r="E27" s="12">
        <v>0</v>
      </c>
      <c r="F27" s="18">
        <v>0</v>
      </c>
      <c r="G27" s="13">
        <v>0</v>
      </c>
      <c r="H27" s="13">
        <v>0</v>
      </c>
      <c r="I27" s="13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0</v>
      </c>
    </row>
    <row r="28" spans="3:18" x14ac:dyDescent="0.25">
      <c r="C28" s="2" t="s">
        <v>17</v>
      </c>
      <c r="D28" s="11">
        <f>+D29+D30+D31+D32+D33+D34+D35+D36+D37</f>
        <v>40820686</v>
      </c>
      <c r="E28" s="11">
        <f>+E29+E30+E31+E32+E33+E34+E35+E36+E37</f>
        <v>373240.45</v>
      </c>
      <c r="F28" s="16">
        <f t="shared" ref="F28:L28" si="7">+F29+F30+F31+F32+F33+F34+F35+F36+F37</f>
        <v>0</v>
      </c>
      <c r="G28" s="11">
        <f t="shared" si="7"/>
        <v>133860</v>
      </c>
      <c r="H28" s="11">
        <f t="shared" si="7"/>
        <v>3901630.7299999995</v>
      </c>
      <c r="I28" s="11">
        <f t="shared" si="7"/>
        <v>3248348.13</v>
      </c>
      <c r="J28" s="11">
        <f t="shared" si="7"/>
        <v>0</v>
      </c>
      <c r="K28" s="11">
        <f t="shared" si="7"/>
        <v>0</v>
      </c>
      <c r="L28" s="11">
        <f t="shared" si="7"/>
        <v>0</v>
      </c>
      <c r="M28" s="11">
        <f t="shared" ref="M28:Q28" si="8">+M29+M30+M31+M32+M33+M34+M35+M36+M37</f>
        <v>0</v>
      </c>
      <c r="N28" s="11">
        <f t="shared" si="8"/>
        <v>0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7283838.8599999994</v>
      </c>
    </row>
    <row r="29" spans="3:18" x14ac:dyDescent="0.25">
      <c r="C29" s="3" t="s">
        <v>18</v>
      </c>
      <c r="D29" s="35">
        <v>1937000</v>
      </c>
      <c r="E29" s="12">
        <v>0</v>
      </c>
      <c r="F29" s="34">
        <v>0</v>
      </c>
      <c r="G29" s="12">
        <v>133860</v>
      </c>
      <c r="H29" s="36">
        <f>313862.3-G29</f>
        <v>180002.3</v>
      </c>
      <c r="I29" s="12">
        <f>322142.3-G29-H29</f>
        <v>8280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f>+F29+G29+H29+I29+J29+K29+L29+M29+N29+O29+P29+Q29</f>
        <v>322142.3</v>
      </c>
    </row>
    <row r="30" spans="3:18" x14ac:dyDescent="0.25">
      <c r="C30" s="3" t="s">
        <v>19</v>
      </c>
      <c r="D30" s="35">
        <v>2187500</v>
      </c>
      <c r="E30" s="12">
        <v>0</v>
      </c>
      <c r="F30" s="17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f t="shared" ref="R30:R37" si="10">+F30+G30+H30+I30+J30+K30+L30+M30+N30+O30+P30+Q30</f>
        <v>0</v>
      </c>
    </row>
    <row r="31" spans="3:18" x14ac:dyDescent="0.25">
      <c r="C31" s="3" t="s">
        <v>20</v>
      </c>
      <c r="D31" s="35">
        <v>3785300</v>
      </c>
      <c r="E31" s="12">
        <v>53100</v>
      </c>
      <c r="F31" s="17">
        <v>0</v>
      </c>
      <c r="G31" s="12">
        <v>0</v>
      </c>
      <c r="H31" s="36">
        <v>326152</v>
      </c>
      <c r="I31" s="12">
        <f>329069.85-H31</f>
        <v>2917.8499999999767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f t="shared" si="10"/>
        <v>329069.84999999998</v>
      </c>
    </row>
    <row r="32" spans="3:18" x14ac:dyDescent="0.25">
      <c r="C32" s="3" t="s">
        <v>21</v>
      </c>
      <c r="D32" s="35">
        <v>215000</v>
      </c>
      <c r="E32" s="12">
        <v>0</v>
      </c>
      <c r="F32" s="17">
        <v>0</v>
      </c>
      <c r="G32" s="12">
        <v>0</v>
      </c>
      <c r="H32" s="35">
        <v>12744</v>
      </c>
      <c r="I32" s="12">
        <f>12744-H32</f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12744</v>
      </c>
    </row>
    <row r="33" spans="3:18" x14ac:dyDescent="0.25">
      <c r="C33" s="3" t="s">
        <v>22</v>
      </c>
      <c r="D33" s="35">
        <v>1800000</v>
      </c>
      <c r="E33" s="12">
        <v>0</v>
      </c>
      <c r="F33" s="17">
        <v>0</v>
      </c>
      <c r="G33" s="12">
        <v>0</v>
      </c>
      <c r="H33" s="12">
        <v>0</v>
      </c>
      <c r="I33" s="12">
        <v>1260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f t="shared" si="10"/>
        <v>1260</v>
      </c>
    </row>
    <row r="34" spans="3:18" x14ac:dyDescent="0.25">
      <c r="C34" s="3" t="s">
        <v>23</v>
      </c>
      <c r="D34" s="35">
        <v>875916</v>
      </c>
      <c r="E34" s="12">
        <v>0</v>
      </c>
      <c r="F34" s="17">
        <v>0</v>
      </c>
      <c r="G34" s="12">
        <v>0</v>
      </c>
      <c r="H34" s="35">
        <v>1475</v>
      </c>
      <c r="I34" s="12">
        <f>12878.55-H34</f>
        <v>11403.55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12878.55</v>
      </c>
    </row>
    <row r="35" spans="3:18" x14ac:dyDescent="0.25">
      <c r="C35" s="3" t="s">
        <v>24</v>
      </c>
      <c r="D35" s="35">
        <v>16789250</v>
      </c>
      <c r="E35" s="12">
        <v>0</v>
      </c>
      <c r="F35" s="17">
        <v>0</v>
      </c>
      <c r="G35" s="12">
        <v>0</v>
      </c>
      <c r="H35" s="36">
        <v>2740590.4</v>
      </c>
      <c r="I35" s="12">
        <f>5424865.39-H35</f>
        <v>2684274.9899999998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f t="shared" si="10"/>
        <v>5424865.3899999997</v>
      </c>
    </row>
    <row r="36" spans="3:18" x14ac:dyDescent="0.25">
      <c r="C36" s="3" t="s">
        <v>25</v>
      </c>
      <c r="D36" s="34">
        <v>0</v>
      </c>
      <c r="E36" s="12">
        <v>0</v>
      </c>
      <c r="F36" s="17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f t="shared" si="10"/>
        <v>0</v>
      </c>
    </row>
    <row r="37" spans="3:18" x14ac:dyDescent="0.25">
      <c r="C37" s="3" t="s">
        <v>26</v>
      </c>
      <c r="D37" s="35">
        <v>13230720</v>
      </c>
      <c r="E37" s="12">
        <v>320140.45</v>
      </c>
      <c r="F37" s="17">
        <v>0</v>
      </c>
      <c r="G37" s="12">
        <v>0</v>
      </c>
      <c r="H37" s="36">
        <v>640667.03</v>
      </c>
      <c r="I37" s="12">
        <f>1180878.77-H37</f>
        <v>540211.74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10"/>
        <v>1180878.77</v>
      </c>
    </row>
    <row r="38" spans="3:18" x14ac:dyDescent="0.25">
      <c r="C38" s="2" t="s">
        <v>27</v>
      </c>
      <c r="D38" s="11">
        <f>+D39+D40+D41+D42+D43+D44+D45+D46</f>
        <v>0</v>
      </c>
      <c r="E38" s="11">
        <f>+E39+E40+E41+E42+E43+E44+E45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3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3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3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3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3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3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3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3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2" t="s">
        <v>36</v>
      </c>
      <c r="D47" s="12">
        <f>+D48+D49+D50+D51+D52+D53</f>
        <v>0</v>
      </c>
      <c r="E47" s="12"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3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3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3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3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3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3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2" t="s">
        <v>43</v>
      </c>
      <c r="D54" s="11">
        <f>+D55+D56+D57+D58+D59+D60+D61+D62+D63</f>
        <v>12175000</v>
      </c>
      <c r="E54" s="11">
        <f>+E55+E56+E57+E58+E59+E60+E61+E62+E63</f>
        <v>12117819.26</v>
      </c>
      <c r="F54" s="19">
        <f t="shared" ref="F54:L54" si="17">+F55+F56+F57+F58+F59+F60+F61+F62+F63</f>
        <v>0</v>
      </c>
      <c r="G54" s="14">
        <f t="shared" si="17"/>
        <v>11908664.58</v>
      </c>
      <c r="H54" s="14">
        <f t="shared" si="17"/>
        <v>0</v>
      </c>
      <c r="I54" s="11">
        <f t="shared" si="17"/>
        <v>488615.86</v>
      </c>
      <c r="J54" s="11">
        <f t="shared" si="17"/>
        <v>0</v>
      </c>
      <c r="K54" s="11">
        <f t="shared" si="17"/>
        <v>0</v>
      </c>
      <c r="L54" s="11">
        <f t="shared" si="17"/>
        <v>0</v>
      </c>
      <c r="M54" s="11">
        <f t="shared" ref="M54:Q54" si="18">+M55+M56+M57+M58+M59+M60+M61+M62+M63</f>
        <v>0</v>
      </c>
      <c r="N54" s="11">
        <f t="shared" si="18"/>
        <v>0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12397280.439999999</v>
      </c>
    </row>
    <row r="55" spans="3:18" x14ac:dyDescent="0.25">
      <c r="C55" s="3" t="s">
        <v>44</v>
      </c>
      <c r="D55" s="35">
        <v>2975000</v>
      </c>
      <c r="E55" s="12">
        <v>409119.26</v>
      </c>
      <c r="F55" s="18">
        <v>0</v>
      </c>
      <c r="G55" s="36">
        <f>609083.84-E55</f>
        <v>199964.57999999996</v>
      </c>
      <c r="H55" s="13">
        <v>0</v>
      </c>
      <c r="I55" s="13">
        <f>688580.44-G55</f>
        <v>488615.86</v>
      </c>
      <c r="J55" s="13">
        <v>0</v>
      </c>
      <c r="K55" s="13">
        <v>0</v>
      </c>
      <c r="L55" s="13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f>+F55+G55+H55+I55+J55+K55+L55+M55+N55+O55+P55+Q55</f>
        <v>688580.44</v>
      </c>
    </row>
    <row r="56" spans="3:18" x14ac:dyDescent="0.25">
      <c r="C56" s="3" t="s">
        <v>45</v>
      </c>
      <c r="D56" s="35">
        <v>500000</v>
      </c>
      <c r="E56" s="12">
        <v>0</v>
      </c>
      <c r="F56" s="18">
        <v>0</v>
      </c>
      <c r="G56" s="13">
        <v>0</v>
      </c>
      <c r="H56" s="13">
        <v>0</v>
      </c>
      <c r="I56" s="13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0</v>
      </c>
    </row>
    <row r="57" spans="3:18" x14ac:dyDescent="0.25">
      <c r="C57" s="3" t="s">
        <v>46</v>
      </c>
      <c r="D57" s="34">
        <v>0</v>
      </c>
      <c r="E57" s="12">
        <v>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3" t="s">
        <v>47</v>
      </c>
      <c r="D58" s="34">
        <v>0</v>
      </c>
      <c r="E58" s="12">
        <v>11708700</v>
      </c>
      <c r="F58" s="18">
        <v>0</v>
      </c>
      <c r="G58" s="36">
        <v>11708700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2">
        <v>0</v>
      </c>
      <c r="Q58" s="13">
        <v>0</v>
      </c>
      <c r="R58" s="12">
        <f t="shared" si="20"/>
        <v>11708700</v>
      </c>
    </row>
    <row r="59" spans="3:18" x14ac:dyDescent="0.25">
      <c r="C59" s="3" t="s">
        <v>48</v>
      </c>
      <c r="D59" s="35">
        <v>3700000</v>
      </c>
      <c r="E59" s="12">
        <v>0</v>
      </c>
      <c r="F59" s="18">
        <v>0</v>
      </c>
      <c r="G59" s="13">
        <v>0</v>
      </c>
      <c r="H59" s="13">
        <v>0</v>
      </c>
      <c r="I59" s="12">
        <v>0</v>
      </c>
      <c r="J59" s="13">
        <v>0</v>
      </c>
      <c r="K59" s="13">
        <v>0</v>
      </c>
      <c r="L59" s="13">
        <v>0</v>
      </c>
      <c r="M59" s="12">
        <v>0</v>
      </c>
      <c r="N59" s="12">
        <v>0</v>
      </c>
      <c r="O59" s="13">
        <v>0</v>
      </c>
      <c r="P59" s="12">
        <v>0</v>
      </c>
      <c r="Q59" s="12">
        <v>0</v>
      </c>
      <c r="R59" s="12">
        <f t="shared" si="20"/>
        <v>0</v>
      </c>
    </row>
    <row r="60" spans="3:18" x14ac:dyDescent="0.25">
      <c r="C60" s="3" t="s">
        <v>49</v>
      </c>
      <c r="D60" s="34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3" t="s">
        <v>50</v>
      </c>
      <c r="D61" s="34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3" t="s">
        <v>51</v>
      </c>
      <c r="D62" s="34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3" t="s">
        <v>52</v>
      </c>
      <c r="D63" s="35">
        <v>5000000</v>
      </c>
      <c r="E63" s="12">
        <v>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0</v>
      </c>
    </row>
    <row r="64" spans="3:18" x14ac:dyDescent="0.25">
      <c r="C64" s="2" t="s">
        <v>53</v>
      </c>
      <c r="D64" s="11">
        <f>+D65+D66+D67+D68</f>
        <v>55407101</v>
      </c>
      <c r="E64" s="11">
        <f>+E65+E66+E67+E68</f>
        <v>0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0</v>
      </c>
      <c r="J64" s="11">
        <f t="shared" si="21"/>
        <v>0</v>
      </c>
      <c r="K64" s="11">
        <f t="shared" si="21"/>
        <v>0</v>
      </c>
      <c r="L64" s="11">
        <f t="shared" si="21"/>
        <v>0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0</v>
      </c>
    </row>
    <row r="65" spans="3:18" x14ac:dyDescent="0.25">
      <c r="C65" s="3" t="s">
        <v>54</v>
      </c>
      <c r="D65" s="38">
        <v>55407101</v>
      </c>
      <c r="E65" s="12">
        <v>0</v>
      </c>
      <c r="F65" s="18">
        <v>0</v>
      </c>
      <c r="G65" s="13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0</v>
      </c>
    </row>
    <row r="66" spans="3:18" x14ac:dyDescent="0.25">
      <c r="C66" s="3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3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3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2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3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3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2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3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3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3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1128343962</v>
      </c>
      <c r="E76" s="15">
        <f>+E12+E18+E28+E38+E46+E54+E64+E69+E72</f>
        <v>14162814.27</v>
      </c>
      <c r="F76" s="20">
        <f t="shared" ref="F76:L76" si="32">+F12+F18+F28+F38+F46+F54+F64+F69+F72</f>
        <v>64819230.840000004</v>
      </c>
      <c r="G76" s="15">
        <f t="shared" si="32"/>
        <v>80490716.129999995</v>
      </c>
      <c r="H76" s="15">
        <f t="shared" si="32"/>
        <v>74036099.060000017</v>
      </c>
      <c r="I76" s="15">
        <f t="shared" si="32"/>
        <v>109609296.59999998</v>
      </c>
      <c r="J76" s="15">
        <f t="shared" si="32"/>
        <v>0</v>
      </c>
      <c r="K76" s="15">
        <f t="shared" si="32"/>
        <v>0</v>
      </c>
      <c r="L76" s="15">
        <f t="shared" si="32"/>
        <v>0</v>
      </c>
      <c r="M76" s="15">
        <f t="shared" ref="M76:Q76" si="33">+M12+M18+M28+M38+M46+M54+M64+M69+M72</f>
        <v>0</v>
      </c>
      <c r="N76" s="15">
        <f t="shared" si="33"/>
        <v>0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324754833.63</v>
      </c>
    </row>
    <row r="77" spans="3:18" x14ac:dyDescent="0.25">
      <c r="C77" s="37" t="s">
        <v>66</v>
      </c>
      <c r="D77" s="22">
        <f>+D78+D81+D84</f>
        <v>0</v>
      </c>
      <c r="E77" s="23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2" t="s">
        <v>67</v>
      </c>
      <c r="D78" s="24">
        <f>+D79+D80</f>
        <v>0</v>
      </c>
      <c r="E78" s="23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3" t="s">
        <v>68</v>
      </c>
      <c r="D79" s="25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3" t="s">
        <v>69</v>
      </c>
      <c r="D80" s="25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2" t="s">
        <v>70</v>
      </c>
      <c r="D81" s="24">
        <f>+D82+D83</f>
        <v>0</v>
      </c>
      <c r="E81" s="23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3" t="s">
        <v>71</v>
      </c>
      <c r="D82" s="25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3" t="s">
        <v>72</v>
      </c>
      <c r="D83" s="25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2" t="s">
        <v>73</v>
      </c>
      <c r="D84" s="24">
        <f>+D85</f>
        <v>0</v>
      </c>
      <c r="E84" s="23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3" t="s">
        <v>74</v>
      </c>
      <c r="D85" s="25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104</v>
      </c>
      <c r="D86" s="32">
        <f>+D76+D77</f>
        <v>1128343962</v>
      </c>
      <c r="E86" s="32">
        <f>+E76+E77</f>
        <v>14162814.27</v>
      </c>
      <c r="F86" s="27">
        <f t="shared" ref="F86:R86" si="39">+F76+F77</f>
        <v>64819230.840000004</v>
      </c>
      <c r="G86" s="27">
        <f t="shared" si="39"/>
        <v>80490716.129999995</v>
      </c>
      <c r="H86" s="27">
        <f t="shared" si="39"/>
        <v>74036099.060000017</v>
      </c>
      <c r="I86" s="27">
        <f t="shared" si="39"/>
        <v>109609296.59999998</v>
      </c>
      <c r="J86" s="27">
        <f t="shared" si="39"/>
        <v>0</v>
      </c>
      <c r="K86" s="27">
        <f t="shared" si="39"/>
        <v>0</v>
      </c>
      <c r="L86" s="27">
        <f t="shared" si="39"/>
        <v>0</v>
      </c>
      <c r="M86" s="27">
        <f t="shared" si="39"/>
        <v>0</v>
      </c>
      <c r="N86" s="27">
        <f t="shared" si="39"/>
        <v>0</v>
      </c>
      <c r="O86" s="27">
        <f t="shared" si="39"/>
        <v>0</v>
      </c>
      <c r="P86" s="27">
        <f t="shared" si="39"/>
        <v>0</v>
      </c>
      <c r="Q86" s="27">
        <f t="shared" si="39"/>
        <v>0</v>
      </c>
      <c r="R86" s="27">
        <f t="shared" si="39"/>
        <v>324754833.63</v>
      </c>
    </row>
    <row r="88" spans="3:18" ht="15.75" thickBot="1" x14ac:dyDescent="0.3"/>
    <row r="89" spans="3:18" ht="15.75" thickBot="1" x14ac:dyDescent="0.3">
      <c r="C89" s="9" t="s">
        <v>93</v>
      </c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7" spans="3:13" x14ac:dyDescent="0.25">
      <c r="C97" s="29" t="s">
        <v>102</v>
      </c>
      <c r="G97" s="30"/>
      <c r="H97" s="29" t="s">
        <v>100</v>
      </c>
      <c r="I97" s="29"/>
      <c r="J97" s="29"/>
      <c r="K97" s="29"/>
      <c r="L97" s="29"/>
      <c r="M97" s="30"/>
    </row>
    <row r="98" spans="3:13" x14ac:dyDescent="0.25">
      <c r="C98" s="31" t="s">
        <v>103</v>
      </c>
      <c r="H98" s="31"/>
      <c r="I98" s="31" t="s">
        <v>101</v>
      </c>
      <c r="J98" s="31"/>
      <c r="K98" s="31"/>
      <c r="L98" s="31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39370078740157483" top="0.74803149606299213" bottom="0.74803149606299213" header="0.31496062992125984" footer="0.31496062992125984"/>
  <pageSetup paperSize="5"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2025-05-06T16:23:30Z</cp:lastPrinted>
  <dcterms:created xsi:type="dcterms:W3CDTF">2021-07-29T18:58:50Z</dcterms:created>
  <dcterms:modified xsi:type="dcterms:W3CDTF">2025-05-13T01:17:48Z</dcterms:modified>
</cp:coreProperties>
</file>