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29040" windowHeight="15840"/>
  </bookViews>
  <sheets>
    <sheet name="EJECUCION DEL PRESUPUESTO JUL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L65" i="2" l="1"/>
  <c r="L59" i="2"/>
  <c r="L58" i="2"/>
  <c r="L55" i="2"/>
  <c r="L37" i="2"/>
  <c r="L35" i="2"/>
  <c r="L34" i="2"/>
  <c r="L33" i="2"/>
  <c r="L32" i="2"/>
  <c r="L31" i="2"/>
  <c r="L30" i="2"/>
  <c r="L29" i="2"/>
  <c r="L27" i="2"/>
  <c r="L26" i="2"/>
  <c r="L24" i="2"/>
  <c r="L23" i="2"/>
  <c r="L22" i="2"/>
  <c r="L21" i="2"/>
  <c r="L20" i="2"/>
  <c r="L19" i="2"/>
  <c r="L17" i="2"/>
  <c r="L14" i="2"/>
  <c r="L13" i="2"/>
  <c r="K55" i="2"/>
  <c r="J55" i="2"/>
  <c r="I55" i="2"/>
  <c r="K21" i="2" l="1"/>
  <c r="H21" i="2"/>
  <c r="K14" i="2"/>
  <c r="K65" i="2"/>
  <c r="K59" i="2"/>
  <c r="K58" i="2"/>
  <c r="K37" i="2"/>
  <c r="K35" i="2"/>
  <c r="K34" i="2"/>
  <c r="K33" i="2"/>
  <c r="K32" i="2"/>
  <c r="K31" i="2"/>
  <c r="K30" i="2"/>
  <c r="K29" i="2"/>
  <c r="K27" i="2"/>
  <c r="K24" i="2"/>
  <c r="K23" i="2"/>
  <c r="K19" i="2"/>
  <c r="K17" i="2"/>
  <c r="K13" i="2"/>
  <c r="I26" i="2"/>
  <c r="J65" i="2"/>
  <c r="J59" i="2"/>
  <c r="J33" i="2"/>
  <c r="J32" i="2"/>
  <c r="J26" i="2" l="1"/>
  <c r="J23" i="2"/>
  <c r="J22" i="2"/>
  <c r="I37" i="2"/>
  <c r="J37" i="2" s="1"/>
  <c r="I35" i="2"/>
  <c r="J35" i="2" s="1"/>
  <c r="I34" i="2"/>
  <c r="J34" i="2" s="1"/>
  <c r="I32" i="2"/>
  <c r="I31" i="2"/>
  <c r="J31" i="2" s="1"/>
  <c r="I29" i="2"/>
  <c r="I25" i="2"/>
  <c r="I23" i="2"/>
  <c r="I20" i="2"/>
  <c r="J20" i="2" s="1"/>
  <c r="I17" i="2"/>
  <c r="J17" i="2" s="1"/>
  <c r="H17" i="2"/>
  <c r="H29" i="2"/>
  <c r="J29" i="2" s="1"/>
  <c r="H24" i="2"/>
  <c r="H19" i="2"/>
  <c r="I19" i="2" s="1"/>
  <c r="H14" i="2"/>
  <c r="I14" i="2" s="1"/>
  <c r="G24" i="2"/>
  <c r="I24" i="2" s="1"/>
  <c r="G19" i="2"/>
  <c r="J19" i="2" s="1"/>
  <c r="G17" i="2"/>
  <c r="G14" i="2"/>
  <c r="G13" i="2"/>
  <c r="H13" i="2" s="1"/>
  <c r="D84" i="2"/>
  <c r="D81" i="2"/>
  <c r="D78" i="2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81" i="2"/>
  <c r="E78" i="2"/>
  <c r="E77" i="2" s="1"/>
  <c r="E72" i="2"/>
  <c r="E69" i="2"/>
  <c r="E64" i="2"/>
  <c r="E54" i="2"/>
  <c r="E46" i="2"/>
  <c r="E38" i="2"/>
  <c r="E28" i="2"/>
  <c r="E18" i="2"/>
  <c r="E12" i="2"/>
  <c r="J25" i="2" l="1"/>
  <c r="K25" i="2"/>
  <c r="K26" i="2"/>
  <c r="R26" i="2" s="1"/>
  <c r="I13" i="2"/>
  <c r="J13" i="2" s="1"/>
  <c r="J14" i="2"/>
  <c r="I21" i="2"/>
  <c r="J21" i="2" s="1"/>
  <c r="J24" i="2"/>
  <c r="D77" i="2"/>
  <c r="H12" i="2"/>
  <c r="E76" i="2"/>
  <c r="E86" i="2" s="1"/>
  <c r="D86" i="2"/>
  <c r="L25" i="2" l="1"/>
  <c r="R21" i="2"/>
  <c r="R85" i="2" l="1"/>
  <c r="R84" i="2" s="1"/>
  <c r="R83" i="2"/>
  <c r="R82" i="2"/>
  <c r="R80" i="2"/>
  <c r="R79" i="2"/>
  <c r="R74" i="2"/>
  <c r="R75" i="2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2" i="2"/>
  <c r="R23" i="2"/>
  <c r="R24" i="2"/>
  <c r="R25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2" i="2" l="1"/>
  <c r="R78" i="2"/>
  <c r="M77" i="2"/>
  <c r="R69" i="2"/>
  <c r="O77" i="2"/>
  <c r="Q77" i="2"/>
  <c r="N77" i="2"/>
  <c r="P77" i="2"/>
  <c r="R54" i="2"/>
  <c r="R12" i="2"/>
  <c r="R81" i="2"/>
  <c r="R77" i="2" s="1"/>
  <c r="R64" i="2"/>
  <c r="R38" i="2"/>
  <c r="R28" i="2"/>
  <c r="Q76" i="2"/>
  <c r="P76" i="2"/>
  <c r="O76" i="2"/>
  <c r="N76" i="2"/>
  <c r="M76" i="2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H84" i="2"/>
  <c r="H81" i="2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G12" i="2"/>
  <c r="F12" i="2"/>
  <c r="F77" i="2" l="1"/>
  <c r="H77" i="2"/>
  <c r="L77" i="2"/>
  <c r="O86" i="2"/>
  <c r="M86" i="2"/>
  <c r="J77" i="2"/>
  <c r="N86" i="2"/>
  <c r="G77" i="2"/>
  <c r="Q86" i="2"/>
  <c r="R46" i="2"/>
  <c r="I77" i="2"/>
  <c r="L76" i="2"/>
  <c r="L86" i="2" s="1"/>
  <c r="P86" i="2"/>
  <c r="K76" i="2"/>
  <c r="K86" i="2" s="1"/>
  <c r="J76" i="2"/>
  <c r="J86" i="2" s="1"/>
  <c r="I76" i="2"/>
  <c r="H76" i="2"/>
  <c r="G76" i="2"/>
  <c r="F76" i="2"/>
  <c r="F86" i="2" l="1"/>
  <c r="H86" i="2"/>
  <c r="I86" i="2"/>
  <c r="G86" i="2"/>
  <c r="R18" i="2"/>
  <c r="R76" i="2" s="1"/>
  <c r="R86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<sst xmlns="http://schemas.openxmlformats.org/spreadsheetml/2006/main" count="107" uniqueCount="107">
  <si>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</si>
  <si>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</si>
  <si>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</si>
  <si>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</si>
  <si>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</si>
  <si>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</si>
  <si>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</si>
  <si>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</si>
  <si>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</si>
  <si>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</si>
  <si>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</si>
  <si>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</si>
  <si>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</si>
  <si>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</si>
  <si>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</si>
  <si>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</si>
  <si>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</si>
  <si>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</si>
  <si>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</si>
  <si>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</si>
  <si>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</si>
  <si>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</si>
  <si>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</si>
  <si>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</si>
  <si>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</si>
  <si>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</si>
  <si>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</si>
  <si>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</si>
  <si>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</si>
  <si>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</si>
  <si>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</si>
  <si>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</si>
  <si>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</si>
  <si>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</si>
  <si>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</si>
  <si>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</si>
  <si>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</si>
  <si>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</si>
  <si>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</si>
  <si>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</si>
  <si>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</si>
  <si>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</si>
  <si>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</si>
  <si>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</si>
  <si>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</si>
  <si>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</si>
  <si>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</si>
  <si>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</si>
  <si>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</si>
  <si>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</si>
  <si>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</si>
  <si>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</si>
  <si>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</si>
  <si>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</si>
  <si>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</si>
  <si>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</si>
  <si>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</si>
  <si>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</si>
  <si>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</si>
  <si>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</si>
  <si>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</si>
  <si>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</si>
  <si>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</si>
  <si>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</si>
  <si>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</si>
  <si>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</si>
  <si>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</si>
  <si>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</si>
  <si>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</si>
  <si>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</si>
  <si>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</si>
  <si>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</si>
  <si>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</si>
  <si>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</si>
  <si>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</si>
  <si>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</si>
  <si>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</si>
  <si>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</si>
  <si>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</si>
  <si>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</si>
  <si>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</si>
  <si>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</si>
  <si>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</si>
  <si>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</si>
  <si>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</si>
  <si>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</si>
  <si>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</si>
  <si>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</si>
  <si>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</si>
  <si>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</si>
  <si>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</si>
  <si>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</si>
  <si>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</si>
  <si>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</si>
  <si>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</si>
  <si>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</si>
  <si>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</si>
  <si>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</si>
  <si>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</si>
  <si>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</si>
  <si>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                                                     Preparado por:   Valentina de la Cruz                                                                           </t>
  </si>
  <si>
    <t xml:space="preserve">                                                                                        Analista Dep. de Presupuesto                                                                                  </t>
  </si>
  <si>
    <t xml:space="preserve">  Revisado por:    Lic. Felipe Lopez</t>
  </si>
  <si>
    <t>Aprobado por: Lic. Maria Mercedes Troncoso</t>
  </si>
  <si>
    <t xml:space="preserve">              Directora Fianaciera</t>
  </si>
  <si>
    <t xml:space="preserve"> Enc. Contabilidad</t>
  </si>
  <si>
    <t>Total General: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</si>
</sst>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4" fontId="0" fillId="0" borderId="0" xfId="0" applyNumberFormat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43" fontId="0" fillId="0" borderId="0" xfId="0" applyNumberFormat="1"/>
    <xf numFmtId="43" fontId="0" fillId="0" borderId="12" xfId="1" applyFont="1" applyFill="1" applyBorder="1" applyAlignment="1">
      <alignment vertical="center" wrapText="1"/>
    </xf>
    <xf numFmtId="0" fontId="0" fillId="3" borderId="0" xfId="0" applyFill="1" applyAlignment="1">
      <alignment horizontal="left" indent="2"/>
    </xf>
    <xf numFmtId="4" fontId="0" fillId="3" borderId="12" xfId="0" applyNumberFormat="1" applyFill="1" applyBorder="1"/>
    <xf numFmtId="43" fontId="0" fillId="3" borderId="13" xfId="1" applyFont="1" applyFill="1" applyBorder="1" applyAlignment="1">
      <alignment vertical="center" wrapText="1"/>
    </xf>
    <xf numFmtId="43" fontId="9" fillId="0" borderId="12" xfId="1" applyFont="1" applyFill="1" applyBorder="1" applyAlignment="1">
      <alignment vertical="center" wrapText="1"/>
    </xf>
    <xf numFmtId="43" fontId="0" fillId="0" borderId="12" xfId="0" applyNumberFormat="1" applyBorder="1" applyAlignment="1">
      <alignment vertical="center" wrapText="1"/>
    </xf>
    <xf numFmtId="43" fontId="3" fillId="0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1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438151</xdr:colOff>
      <xdr:row>3</xdr:row>
      <xdr:rowOff>38099</xdr:rowOff>
    </xdr:from>
    <xdr:to>
      <xdr:col>17</xdr:col>
      <xdr:colOff>9525</xdr:colOff>
      <xdr:row>7</xdr:row>
      <xdr:rowOff>38100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2676" y="781049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3</xdr:row>
      <xdr:rowOff>38100</xdr:rowOff>
    </xdr:from>
    <xdr:to>
      <xdr:col>2</xdr:col>
      <xdr:colOff>1600201</xdr:colOff>
      <xdr:row>7</xdr:row>
      <xdr:rowOff>47624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6" y="781050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100"/>
  <sheetViews>
    <sheetView showGridLines="0" tabSelected="1" topLeftCell="C1" zoomScaleNormal="100" workbookViewId="0">
      <selection activeCell="D91" sqref="D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5" width="17" customWidth="1"/>
    <col min="6" max="6" width="13.85546875" customWidth="1"/>
    <col min="7" max="7" width="15.42578125" customWidth="1"/>
    <col min="8" max="8" width="14.85546875" customWidth="1"/>
    <col min="9" max="9" width="16.140625" customWidth="1"/>
    <col min="10" max="10" width="15.85546875" customWidth="1"/>
    <col min="11" max="11" width="14.140625" customWidth="1"/>
    <col min="12" max="12" width="14.85546875" customWidth="1"/>
    <col min="13" max="13" width="7.285156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54" t="s">
        <v>96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3:19" ht="21" customHeight="1" x14ac:dyDescent="0.25">
      <c r="C4" s="56" t="s">
        <v>97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3:19" ht="15.75" x14ac:dyDescent="0.25">
      <c r="C5" s="59" t="s">
        <v>99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3:19" ht="15.75" customHeight="1" x14ac:dyDescent="0.25">
      <c r="C6" s="61" t="s">
        <v>90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36"/>
    </row>
    <row r="7" spans="3:19" ht="15.75" customHeight="1" x14ac:dyDescent="0.25">
      <c r="C7" s="47" t="s">
        <v>75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9" spans="3:19" ht="25.5" customHeight="1" x14ac:dyDescent="0.25">
      <c r="C9" s="48" t="s">
        <v>65</v>
      </c>
      <c r="D9" s="49" t="s">
        <v>92</v>
      </c>
      <c r="E9" s="49" t="s">
        <v>91</v>
      </c>
      <c r="F9" s="51" t="s">
        <v>89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r="10" spans="3:19" x14ac:dyDescent="0.25">
      <c r="C10" s="58"/>
      <c r="D10" s="50"/>
      <c r="E10" s="50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7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11">
        <f>+D13+D14+D15+D16+D17</f>
        <v>961369166</v>
      </c>
      <c r="E12" s="11">
        <f>+E13+E14+E15+E16+E17</f>
        <v>2448475.02</v>
      </c>
      <c r="F12" s="16">
        <f t="shared" ref="F12:L12" si="0">+F13+F14+F15+F16+F17</f>
        <v>57948310.090000004</v>
      </c>
      <c r="G12" s="11">
        <f t="shared" si="0"/>
        <v>61587709.419999994</v>
      </c>
      <c r="H12" s="11">
        <f t="shared" si="0"/>
        <v>64127092.99000001</v>
      </c>
      <c r="I12" s="11">
        <f t="shared" si="0"/>
        <v>100411271.56999998</v>
      </c>
      <c r="J12" s="11">
        <f t="shared" si="0"/>
        <v>58896821.62000002</v>
      </c>
      <c r="K12" s="11">
        <f t="shared" si="0"/>
        <v>57555865.439999983</v>
      </c>
      <c r="L12" s="11">
        <f t="shared" si="0"/>
        <v>55046541.020000003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455573612.14999998</v>
      </c>
    </row>
    <row r="13" spans="3:19" x14ac:dyDescent="0.25">
      <c r="C13" s="3" t="s">
        <v>2</v>
      </c>
      <c r="D13" s="34">
        <v>536451238</v>
      </c>
      <c r="E13" s="35">
        <f>1512982.02+935493</f>
        <v>2448475.02</v>
      </c>
      <c r="F13" s="34">
        <v>41659718.340000004</v>
      </c>
      <c r="G13" s="12">
        <f>86942911.64-F13</f>
        <v>45283193.299999997</v>
      </c>
      <c r="H13" s="12">
        <f>134770151.58-F13-G13</f>
        <v>47827239.940000013</v>
      </c>
      <c r="I13" s="12">
        <f>177183161.35-F13-G13-H13</f>
        <v>42413009.769999981</v>
      </c>
      <c r="J13" s="12">
        <f>219609021.02-F13-G13-H13-I13</f>
        <v>42425859.670000017</v>
      </c>
      <c r="K13" s="12">
        <f>261339946.02-F13-G13-H13-I13-J13</f>
        <v>41730924.999999985</v>
      </c>
      <c r="L13" s="12">
        <f>302731811.9-F13-G13-H13-I13-J13-K13</f>
        <v>41391865.88000001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302731811.89999998</v>
      </c>
    </row>
    <row r="14" spans="3:19" x14ac:dyDescent="0.25">
      <c r="C14" s="3" t="s">
        <v>3</v>
      </c>
      <c r="D14" s="34">
        <v>348862009</v>
      </c>
      <c r="E14" s="12">
        <v>0</v>
      </c>
      <c r="F14" s="34">
        <v>9969390.6099999994</v>
      </c>
      <c r="G14" s="12">
        <f>19882581.22-F14</f>
        <v>9913190.6099999994</v>
      </c>
      <c r="H14" s="12">
        <f>29830771.83-F14-G14</f>
        <v>9948190.6099999994</v>
      </c>
      <c r="I14" s="12">
        <f>81445138.44-F14-G14-H14</f>
        <v>51614366.609999999</v>
      </c>
      <c r="J14" s="12">
        <f>91459329.05-F14-G14-H14-I14</f>
        <v>10014190.609999999</v>
      </c>
      <c r="K14" s="12">
        <f>100941519.66-F14-G14-H14-I14-J14</f>
        <v>9482190.6099999994</v>
      </c>
      <c r="L14" s="12">
        <f>108348685.27-F14-G14-H14-I14-J14-K14</f>
        <v>7407165.6099999994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108348685.27</v>
      </c>
    </row>
    <row r="15" spans="3:19" x14ac:dyDescent="0.25">
      <c r="C15" s="3" t="s">
        <v>4</v>
      </c>
      <c r="D15" s="34">
        <v>0</v>
      </c>
      <c r="E15" s="12">
        <v>0</v>
      </c>
      <c r="F15" s="34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3" t="s">
        <v>5</v>
      </c>
      <c r="D16" s="34">
        <v>0</v>
      </c>
      <c r="E16" s="12">
        <v>0</v>
      </c>
      <c r="F16" s="3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3" t="s">
        <v>6</v>
      </c>
      <c r="D17" s="34">
        <v>76055919</v>
      </c>
      <c r="E17" s="12">
        <v>0</v>
      </c>
      <c r="F17" s="34">
        <v>6319201.1399999997</v>
      </c>
      <c r="G17" s="12">
        <f>12710526.65-F17</f>
        <v>6391325.5100000007</v>
      </c>
      <c r="H17" s="36">
        <f>19062189.09-F17-G17</f>
        <v>6351662.4399999985</v>
      </c>
      <c r="I17" s="12">
        <f>25446084.28-F17-G17-H17</f>
        <v>6383895.1900000004</v>
      </c>
      <c r="J17" s="12">
        <f>31902855.62-F17-G17-H17-I17</f>
        <v>6456771.3400000008</v>
      </c>
      <c r="K17" s="12">
        <f>38245605.45-F17-G17-H17-I17-J17</f>
        <v>6342749.830000001</v>
      </c>
      <c r="L17" s="12">
        <f>44493114.98-F17-G17-H17-I17-J17-K17</f>
        <v>6247509.5299999947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44493114.979999997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158772.54</v>
      </c>
      <c r="F18" s="16">
        <f t="shared" ref="F18:L18" si="4">+F19+F20+F21+F22+F23+F24+F25+F26+F27</f>
        <v>6870920.75</v>
      </c>
      <c r="G18" s="11">
        <f t="shared" si="4"/>
        <v>2659973.13</v>
      </c>
      <c r="H18" s="11">
        <f t="shared" si="4"/>
        <v>6007375.3399999999</v>
      </c>
      <c r="I18" s="11">
        <f t="shared" si="4"/>
        <v>5461103.540000001</v>
      </c>
      <c r="J18" s="11">
        <f t="shared" si="4"/>
        <v>3143054.5599999987</v>
      </c>
      <c r="K18" s="11">
        <f t="shared" si="4"/>
        <v>5462547.8100000005</v>
      </c>
      <c r="L18" s="11">
        <f t="shared" si="4"/>
        <v>3298650.8200000017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32903625.949999999</v>
      </c>
    </row>
    <row r="19" spans="3:18" x14ac:dyDescent="0.25">
      <c r="C19" s="3" t="s">
        <v>8</v>
      </c>
      <c r="D19" s="35">
        <v>19988000</v>
      </c>
      <c r="E19" s="12">
        <v>0</v>
      </c>
      <c r="F19" s="34">
        <v>1594649.42</v>
      </c>
      <c r="G19" s="12">
        <f>3165493.8-F19</f>
        <v>1570844.38</v>
      </c>
      <c r="H19" s="36">
        <f>4631057.83-F19-G19</f>
        <v>1465564.0300000003</v>
      </c>
      <c r="I19" s="12">
        <f>6148849.28-F19-G19-H19</f>
        <v>1517791.4500000002</v>
      </c>
      <c r="J19" s="12">
        <f>6803376.22-F19-G19-H19-I19</f>
        <v>654526.93999999948</v>
      </c>
      <c r="K19" s="12">
        <f>9349499.98-F19-G19-H19-I19-J19</f>
        <v>2546123.7600000007</v>
      </c>
      <c r="L19" s="12">
        <f>10789210.8-F19-G19-H19-I19-J19-K19</f>
        <v>1439710.8200000003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10789210.800000001</v>
      </c>
    </row>
    <row r="20" spans="3:18" x14ac:dyDescent="0.25">
      <c r="C20" s="3" t="s">
        <v>9</v>
      </c>
      <c r="D20" s="35">
        <v>2398125</v>
      </c>
      <c r="E20" s="12">
        <v>0</v>
      </c>
      <c r="F20" s="34">
        <v>0</v>
      </c>
      <c r="G20" s="13">
        <v>0</v>
      </c>
      <c r="H20" s="12">
        <v>0</v>
      </c>
      <c r="I20" s="12">
        <f>36226</f>
        <v>36226</v>
      </c>
      <c r="J20" s="12">
        <f>36226-I20</f>
        <v>0</v>
      </c>
      <c r="K20" s="12">
        <v>0</v>
      </c>
      <c r="L20" s="12">
        <f>36226-I20</f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36226</v>
      </c>
    </row>
    <row r="21" spans="3:18" x14ac:dyDescent="0.25">
      <c r="C21" s="3" t="s">
        <v>10</v>
      </c>
      <c r="D21" s="35">
        <v>10000000</v>
      </c>
      <c r="E21" s="40">
        <v>0</v>
      </c>
      <c r="F21" s="40">
        <v>0</v>
      </c>
      <c r="G21" s="44">
        <v>0</v>
      </c>
      <c r="H21" s="36">
        <f>1670862.5</f>
        <v>1670862.5</v>
      </c>
      <c r="I21" s="40">
        <f>3842120-H21</f>
        <v>2171257.5</v>
      </c>
      <c r="J21" s="12">
        <f>3842120-H21-I21</f>
        <v>0</v>
      </c>
      <c r="K21" s="40">
        <f>5420042.5-H21-I21</f>
        <v>1577922.5</v>
      </c>
      <c r="L21" s="40">
        <f>5420042.5-H21-I21-K21</f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f>+F21+G21+H21+I21+J21+K21+L21+M21+N21+O21+P21+Q21-G21</f>
        <v>5420042.5</v>
      </c>
    </row>
    <row r="22" spans="3:18" x14ac:dyDescent="0.25">
      <c r="C22" s="3" t="s">
        <v>11</v>
      </c>
      <c r="D22" s="35">
        <v>200000</v>
      </c>
      <c r="E22" s="12">
        <v>0</v>
      </c>
      <c r="F22" s="34">
        <v>0</v>
      </c>
      <c r="G22" s="13">
        <v>0</v>
      </c>
      <c r="H22" s="12">
        <v>0</v>
      </c>
      <c r="I22" s="13">
        <v>9960</v>
      </c>
      <c r="J22" s="13">
        <f>I22-9960</f>
        <v>0</v>
      </c>
      <c r="K22" s="12">
        <v>0</v>
      </c>
      <c r="L22" s="12">
        <f>9960-I22</f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9960</v>
      </c>
    </row>
    <row r="23" spans="3:18" x14ac:dyDescent="0.25">
      <c r="C23" s="3" t="s">
        <v>12</v>
      </c>
      <c r="D23" s="35">
        <v>1300000</v>
      </c>
      <c r="E23" s="12">
        <v>158772.54</v>
      </c>
      <c r="F23" s="34">
        <v>0</v>
      </c>
      <c r="G23" s="12">
        <v>0</v>
      </c>
      <c r="H23" s="36">
        <v>158772.54</v>
      </c>
      <c r="I23" s="12">
        <f>158772.54-H23</f>
        <v>0</v>
      </c>
      <c r="J23" s="12">
        <f>348752.54-H23</f>
        <v>189979.99999999997</v>
      </c>
      <c r="K23" s="12">
        <f>348752.54-H23-J23</f>
        <v>0</v>
      </c>
      <c r="L23" s="12">
        <f>348752.54-H23-J23</f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348752.54</v>
      </c>
    </row>
    <row r="24" spans="3:18" x14ac:dyDescent="0.25">
      <c r="C24" s="3" t="s">
        <v>13</v>
      </c>
      <c r="D24" s="35">
        <v>14840000</v>
      </c>
      <c r="E24" s="12">
        <v>0</v>
      </c>
      <c r="F24" s="34">
        <v>5276271.33</v>
      </c>
      <c r="G24" s="12">
        <f>6365400.08-F24</f>
        <v>1089128.75</v>
      </c>
      <c r="H24" s="35">
        <f>7096916.81-F24-G24</f>
        <v>731516.72999999952</v>
      </c>
      <c r="I24" s="12">
        <f>7839027.29-F24-G24-H24</f>
        <v>742110.48000000045</v>
      </c>
      <c r="J24" s="12">
        <f>8600965.36-F24-G24-H24-I24</f>
        <v>761938.06999999937</v>
      </c>
      <c r="K24" s="12">
        <f>9505350.19-F24-G24-H24-I24-J24</f>
        <v>904384.83000000007</v>
      </c>
      <c r="L24" s="12">
        <f>10262662.38-F24-G24-H24-I24-J24-K24</f>
        <v>757312.19000000134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10262662.380000001</v>
      </c>
    </row>
    <row r="25" spans="3:18" x14ac:dyDescent="0.25">
      <c r="C25" s="3" t="s">
        <v>14</v>
      </c>
      <c r="D25" s="35">
        <v>2607000</v>
      </c>
      <c r="E25" s="12">
        <v>0</v>
      </c>
      <c r="F25" s="34">
        <v>0</v>
      </c>
      <c r="G25" s="12">
        <v>0</v>
      </c>
      <c r="H25" s="36">
        <v>1980659.54</v>
      </c>
      <c r="I25" s="12">
        <f>2179182.74-H25</f>
        <v>198523.20000000019</v>
      </c>
      <c r="J25" s="12">
        <f>2236900.09-H25-I25</f>
        <v>57717.349999999627</v>
      </c>
      <c r="K25" s="12">
        <f>2558516.81-H25-I25-J25</f>
        <v>321616.7200000002</v>
      </c>
      <c r="L25" s="12">
        <f>3471642.62-H25-I25-J25-K25</f>
        <v>913125.81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3471642.62</v>
      </c>
    </row>
    <row r="26" spans="3:18" x14ac:dyDescent="0.25">
      <c r="C26" s="3" t="s">
        <v>15</v>
      </c>
      <c r="D26" s="35">
        <v>4060000</v>
      </c>
      <c r="E26" s="40">
        <v>0</v>
      </c>
      <c r="F26" s="40">
        <v>0</v>
      </c>
      <c r="G26" s="44">
        <v>0</v>
      </c>
      <c r="H26" s="40">
        <v>0</v>
      </c>
      <c r="I26" s="40">
        <f>785234.91-H26</f>
        <v>785234.91</v>
      </c>
      <c r="J26" s="40">
        <f>1016127.11-I26</f>
        <v>230892.19999999995</v>
      </c>
      <c r="K26" s="40">
        <f>1128627.11-I26-J26</f>
        <v>112500.00000000012</v>
      </c>
      <c r="L26" s="40">
        <f>1317129.11-I26-J26-K26</f>
        <v>188502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f>+F26+G26+H26+I26+J26+K26+L26+M26+N26+O26+P26+Q26-G26</f>
        <v>1317129.1100000001</v>
      </c>
    </row>
    <row r="27" spans="3:18" x14ac:dyDescent="0.25">
      <c r="C27" s="3" t="s">
        <v>16</v>
      </c>
      <c r="D27" s="35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1248000</v>
      </c>
      <c r="K27" s="12">
        <f>1248000-J27</f>
        <v>0</v>
      </c>
      <c r="L27" s="12">
        <f>1248000-J27</f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1248000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373240.45</v>
      </c>
      <c r="F28" s="16">
        <f t="shared" ref="F28:L28" si="7">+F29+F30+F31+F32+F33+F34+F35+F36+F37</f>
        <v>0</v>
      </c>
      <c r="G28" s="11">
        <f t="shared" si="7"/>
        <v>133860</v>
      </c>
      <c r="H28" s="11">
        <f t="shared" si="7"/>
        <v>3901630.7299999995</v>
      </c>
      <c r="I28" s="11">
        <f t="shared" si="7"/>
        <v>3248348.13</v>
      </c>
      <c r="J28" s="46">
        <f t="shared" si="7"/>
        <v>1112843.3300000005</v>
      </c>
      <c r="K28" s="11">
        <f t="shared" si="7"/>
        <v>1201166.49</v>
      </c>
      <c r="L28" s="11">
        <f t="shared" si="7"/>
        <v>1583399.8799999994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11181248.560000001</v>
      </c>
    </row>
    <row r="29" spans="3:18" x14ac:dyDescent="0.25">
      <c r="C29" s="3" t="s">
        <v>18</v>
      </c>
      <c r="D29" s="35">
        <v>1937000</v>
      </c>
      <c r="E29" s="40">
        <v>0</v>
      </c>
      <c r="F29" s="40">
        <v>0</v>
      </c>
      <c r="G29" s="40">
        <v>133860</v>
      </c>
      <c r="H29" s="36">
        <f>313862.3-G29</f>
        <v>180002.3</v>
      </c>
      <c r="I29" s="40">
        <f>322142.3-G29-H29</f>
        <v>8280</v>
      </c>
      <c r="J29" s="40">
        <f>434519.9-G29-H29-I29</f>
        <v>112377.60000000003</v>
      </c>
      <c r="K29" s="40">
        <f>713879.18-G29-H29-I29-J29</f>
        <v>279359.28000000003</v>
      </c>
      <c r="L29" s="40">
        <f>741299.18-G29-H29-I29-J29-K29</f>
        <v>27420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f>+F29+G29+H29+I29+J29+K29+L29+M29+N29+O29+P29+Q29</f>
        <v>741299.18</v>
      </c>
    </row>
    <row r="30" spans="3:18" s="4" customFormat="1" x14ac:dyDescent="0.25">
      <c r="C30" s="41" t="s">
        <v>19</v>
      </c>
      <c r="D30" s="42">
        <v>2187500</v>
      </c>
      <c r="E30" s="34">
        <v>0</v>
      </c>
      <c r="F30" s="43">
        <v>0</v>
      </c>
      <c r="G30" s="34">
        <v>0</v>
      </c>
      <c r="H30" s="34">
        <v>0</v>
      </c>
      <c r="I30" s="34">
        <v>0</v>
      </c>
      <c r="J30" s="40">
        <v>222.55</v>
      </c>
      <c r="K30" s="34">
        <f>65712.55-J30</f>
        <v>65490</v>
      </c>
      <c r="L30" s="34">
        <f>65712.55-J30-K30</f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ref="R30:R37" si="10">+F30+G30+H30+I30+J30+K30+L30+M30+N30+O30+P30+Q30</f>
        <v>65712.55</v>
      </c>
    </row>
    <row r="31" spans="3:18" x14ac:dyDescent="0.25">
      <c r="C31" s="3" t="s">
        <v>20</v>
      </c>
      <c r="D31" s="35">
        <v>3785300</v>
      </c>
      <c r="E31" s="12">
        <v>53100</v>
      </c>
      <c r="F31" s="17">
        <v>0</v>
      </c>
      <c r="G31" s="12">
        <v>0</v>
      </c>
      <c r="H31" s="36">
        <v>326152</v>
      </c>
      <c r="I31" s="12">
        <f>329069.85-H31</f>
        <v>2917.8499999999767</v>
      </c>
      <c r="J31" s="40">
        <f>653879.85-H31-I31</f>
        <v>324810</v>
      </c>
      <c r="K31" s="12">
        <f>962992.65-H31-I31-J31</f>
        <v>309112.80000000005</v>
      </c>
      <c r="L31" s="12">
        <f>1240682.05-H31-I31-J31-K31</f>
        <v>277689.40000000002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1240682.05</v>
      </c>
    </row>
    <row r="32" spans="3:18" x14ac:dyDescent="0.25">
      <c r="C32" s="3" t="s">
        <v>21</v>
      </c>
      <c r="D32" s="35">
        <v>215000</v>
      </c>
      <c r="E32" s="12">
        <v>0</v>
      </c>
      <c r="F32" s="17">
        <v>0</v>
      </c>
      <c r="G32" s="12">
        <v>0</v>
      </c>
      <c r="H32" s="35">
        <v>12744</v>
      </c>
      <c r="I32" s="12">
        <f>12744-H32</f>
        <v>0</v>
      </c>
      <c r="J32" s="40">
        <f>12744-H32</f>
        <v>0</v>
      </c>
      <c r="K32" s="12">
        <f>12744-H32</f>
        <v>0</v>
      </c>
      <c r="L32" s="12">
        <f>12744-H32</f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12744</v>
      </c>
    </row>
    <row r="33" spans="3:18" x14ac:dyDescent="0.25">
      <c r="C33" s="3" t="s">
        <v>22</v>
      </c>
      <c r="D33" s="35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1260</v>
      </c>
      <c r="J33" s="40">
        <f>69131.9-I33</f>
        <v>67871.899999999994</v>
      </c>
      <c r="K33" s="12">
        <f>69131.9-I33-J33</f>
        <v>0</v>
      </c>
      <c r="L33" s="12">
        <f>69131.9-I33-J33</f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69131.899999999994</v>
      </c>
    </row>
    <row r="34" spans="3:18" x14ac:dyDescent="0.25">
      <c r="C34" s="3" t="s">
        <v>23</v>
      </c>
      <c r="D34" s="35">
        <v>875916</v>
      </c>
      <c r="E34" s="12">
        <v>0</v>
      </c>
      <c r="F34" s="17">
        <v>0</v>
      </c>
      <c r="G34" s="12">
        <v>0</v>
      </c>
      <c r="H34" s="35">
        <v>1475</v>
      </c>
      <c r="I34" s="12">
        <f>12878.55-H34</f>
        <v>11403.55</v>
      </c>
      <c r="J34" s="40">
        <f>29908.47-H34-I34</f>
        <v>17029.920000000002</v>
      </c>
      <c r="K34" s="12">
        <f>36988.47-H34-I34-J34</f>
        <v>7080</v>
      </c>
      <c r="L34" s="12">
        <f>36988.47-H34-I34-J34-K34</f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36988.47</v>
      </c>
    </row>
    <row r="35" spans="3:18" x14ac:dyDescent="0.25">
      <c r="C35" s="3" t="s">
        <v>24</v>
      </c>
      <c r="D35" s="35">
        <v>16789250</v>
      </c>
      <c r="E35" s="12">
        <v>0</v>
      </c>
      <c r="F35" s="17">
        <v>0</v>
      </c>
      <c r="G35" s="12">
        <v>0</v>
      </c>
      <c r="H35" s="36">
        <v>2740590.4</v>
      </c>
      <c r="I35" s="12">
        <f>5424865.39-H35</f>
        <v>2684274.9899999998</v>
      </c>
      <c r="J35" s="40">
        <f>5437336.36-H35-I35</f>
        <v>12470.970000000671</v>
      </c>
      <c r="K35" s="12">
        <f>5569732.36-H35-I35-J35</f>
        <v>132396</v>
      </c>
      <c r="L35" s="12">
        <f>5599100.68-H35-I35-J35-K35</f>
        <v>29368.319999999367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5599100.6799999997</v>
      </c>
    </row>
    <row r="36" spans="3:18" x14ac:dyDescent="0.25">
      <c r="C36" s="3" t="s">
        <v>25</v>
      </c>
      <c r="D36" s="34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40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5">
        <v>13230720</v>
      </c>
      <c r="E37" s="12">
        <v>320140.45</v>
      </c>
      <c r="F37" s="17">
        <v>0</v>
      </c>
      <c r="G37" s="12">
        <v>0</v>
      </c>
      <c r="H37" s="36">
        <v>640667.03</v>
      </c>
      <c r="I37" s="12">
        <f>1180878.77-H37</f>
        <v>540211.74</v>
      </c>
      <c r="J37" s="40">
        <f>1758939.16-H37-I37</f>
        <v>578060.3899999999</v>
      </c>
      <c r="K37" s="12">
        <f>2166667.57-H37-I37-J37</f>
        <v>407728.40999999992</v>
      </c>
      <c r="L37" s="12">
        <f>3415589.73-H37-I37-J37-K37</f>
        <v>1248922.1600000001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3415589.73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43</v>
      </c>
      <c r="D54" s="11">
        <f>+D55+D56+D57+D58+D59+D60+D61+D62+D63</f>
        <v>12175000</v>
      </c>
      <c r="E54" s="11">
        <f>+E55+E56+E57+E58+E59+E60+E61+E62+E63</f>
        <v>52017819.259999998</v>
      </c>
      <c r="F54" s="19">
        <f t="shared" ref="F54:L54" si="17">+F55+F56+F57+F58+F59+F60+F61+F62+F63</f>
        <v>0</v>
      </c>
      <c r="G54" s="11">
        <f t="shared" si="17"/>
        <v>11708700</v>
      </c>
      <c r="H54" s="11">
        <f t="shared" si="17"/>
        <v>609083.84</v>
      </c>
      <c r="I54" s="11">
        <f t="shared" si="17"/>
        <v>79496.599999999977</v>
      </c>
      <c r="J54" s="11">
        <f t="shared" si="17"/>
        <v>92040</v>
      </c>
      <c r="K54" s="11">
        <f t="shared" si="17"/>
        <v>41971.830000000075</v>
      </c>
      <c r="L54" s="11">
        <f t="shared" si="17"/>
        <v>816518.62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13347810.889999999</v>
      </c>
    </row>
    <row r="55" spans="3:18" x14ac:dyDescent="0.25">
      <c r="C55" s="3" t="s">
        <v>44</v>
      </c>
      <c r="D55" s="35">
        <v>2975000</v>
      </c>
      <c r="E55" s="40">
        <v>409119.26</v>
      </c>
      <c r="F55" s="18">
        <v>0</v>
      </c>
      <c r="G55" s="36">
        <v>0</v>
      </c>
      <c r="H55" s="45">
        <v>609083.84</v>
      </c>
      <c r="I55" s="36">
        <f>688580.44-H55</f>
        <v>79496.599999999977</v>
      </c>
      <c r="J55" s="13">
        <f>688580.44-H55-I55</f>
        <v>0</v>
      </c>
      <c r="K55" s="40">
        <f>730552.27-H55-I55</f>
        <v>41971.830000000075</v>
      </c>
      <c r="L55" s="13">
        <f>730552.27-H55-I55-K55</f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f>+F55+G55+H55+I55+J55+K55+L55+M55+N55+O55+P55+Q55</f>
        <v>730552.27</v>
      </c>
    </row>
    <row r="56" spans="3:18" x14ac:dyDescent="0.25">
      <c r="C56" s="3" t="s">
        <v>45</v>
      </c>
      <c r="D56" s="35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3" t="s">
        <v>46</v>
      </c>
      <c r="D57" s="34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47</v>
      </c>
      <c r="D58" s="34">
        <v>0</v>
      </c>
      <c r="E58" s="12">
        <v>11708700</v>
      </c>
      <c r="F58" s="18">
        <v>0</v>
      </c>
      <c r="G58" s="36">
        <v>11708700</v>
      </c>
      <c r="H58" s="13">
        <v>0</v>
      </c>
      <c r="I58" s="13">
        <v>0</v>
      </c>
      <c r="J58" s="13">
        <v>0</v>
      </c>
      <c r="K58" s="13">
        <f>11708700-G58</f>
        <v>0</v>
      </c>
      <c r="L58" s="13">
        <f>11708700-G58</f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11708700</v>
      </c>
    </row>
    <row r="59" spans="3:18" x14ac:dyDescent="0.25">
      <c r="C59" s="3" t="s">
        <v>48</v>
      </c>
      <c r="D59" s="35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2">
        <f>92040</f>
        <v>92040</v>
      </c>
      <c r="K59" s="13">
        <f>92040-J59</f>
        <v>0</v>
      </c>
      <c r="L59" s="13">
        <f>908558.62-J59</f>
        <v>816518.62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908558.62</v>
      </c>
    </row>
    <row r="60" spans="3:18" x14ac:dyDescent="0.25">
      <c r="C60" s="3" t="s">
        <v>49</v>
      </c>
      <c r="D60" s="34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50</v>
      </c>
      <c r="D61" s="34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51</v>
      </c>
      <c r="D62" s="34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52</v>
      </c>
      <c r="D63" s="35">
        <v>5000000</v>
      </c>
      <c r="E63" s="12">
        <v>39900000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2" t="s">
        <v>53</v>
      </c>
      <c r="D64" s="11">
        <f>+D65+D66+D67+D68</f>
        <v>55407101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13166723.109999999</v>
      </c>
      <c r="K64" s="11">
        <f t="shared" si="21"/>
        <v>4118897.41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17285620.52</v>
      </c>
    </row>
    <row r="65" spans="3:18" x14ac:dyDescent="0.25">
      <c r="C65" s="3" t="s">
        <v>54</v>
      </c>
      <c r="D65" s="38">
        <v>55407101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f>13166723.11</f>
        <v>13166723.109999999</v>
      </c>
      <c r="K65" s="12">
        <f>17285620.52-J65</f>
        <v>4118897.41</v>
      </c>
      <c r="L65" s="12">
        <f>17285620.52-J65-K65</f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17285620.52</v>
      </c>
    </row>
    <row r="66" spans="3:18" x14ac:dyDescent="0.25">
      <c r="C66" s="3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1128343962</v>
      </c>
      <c r="E76" s="15">
        <f>+E12+E18+E28+E38+E46+E54+E64+E69+E72</f>
        <v>54998307.269999996</v>
      </c>
      <c r="F76" s="20">
        <f t="shared" ref="F76:L76" si="32">+F12+F18+F28+F38+F46+F54+F64+F69+F72</f>
        <v>64819230.840000004</v>
      </c>
      <c r="G76" s="15">
        <f t="shared" si="32"/>
        <v>76090242.549999997</v>
      </c>
      <c r="H76" s="15">
        <f t="shared" si="32"/>
        <v>74645182.900000021</v>
      </c>
      <c r="I76" s="15">
        <f t="shared" si="32"/>
        <v>109200219.83999997</v>
      </c>
      <c r="J76" s="15">
        <f t="shared" si="32"/>
        <v>76411482.62000002</v>
      </c>
      <c r="K76" s="15">
        <f t="shared" si="32"/>
        <v>68380448.979999989</v>
      </c>
      <c r="L76" s="15">
        <f t="shared" si="32"/>
        <v>60745110.340000004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530291918.06999993</v>
      </c>
    </row>
    <row r="77" spans="3:18" x14ac:dyDescent="0.25">
      <c r="C77" s="37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106</v>
      </c>
      <c r="D86" s="32">
        <f>+D76+D77</f>
        <v>1128343962</v>
      </c>
      <c r="E86" s="32">
        <f>+E76+E77</f>
        <v>54998307.269999996</v>
      </c>
      <c r="F86" s="27">
        <f t="shared" ref="F86:R86" si="39">+F76+F77</f>
        <v>64819230.840000004</v>
      </c>
      <c r="G86" s="27">
        <f t="shared" si="39"/>
        <v>76090242.549999997</v>
      </c>
      <c r="H86" s="27">
        <f t="shared" si="39"/>
        <v>74645182.900000021</v>
      </c>
      <c r="I86" s="27">
        <f t="shared" si="39"/>
        <v>109200219.83999997</v>
      </c>
      <c r="J86" s="27">
        <f t="shared" si="39"/>
        <v>76411482.62000002</v>
      </c>
      <c r="K86" s="27">
        <f t="shared" si="39"/>
        <v>68380448.979999989</v>
      </c>
      <c r="L86" s="27">
        <f t="shared" si="39"/>
        <v>60745110.340000004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530291918.06999993</v>
      </c>
    </row>
    <row r="88" spans="3:18" ht="15.75" thickBot="1" x14ac:dyDescent="0.3">
      <c r="J88" s="39"/>
    </row>
    <row r="89" spans="3:18" ht="15.75" thickBot="1" x14ac:dyDescent="0.3">
      <c r="C89" s="9" t="s">
        <v>93</v>
      </c>
      <c r="J89" s="36"/>
    </row>
    <row r="90" spans="3:18" ht="30.75" thickBot="1" x14ac:dyDescent="0.3">
      <c r="C90" s="33" t="s">
        <v>94</v>
      </c>
      <c r="J90" s="39"/>
    </row>
    <row r="91" spans="3:18" ht="60.75" thickBot="1" x14ac:dyDescent="0.3">
      <c r="C91" s="8" t="s">
        <v>95</v>
      </c>
    </row>
    <row r="97" spans="3:18" x14ac:dyDescent="0.25">
      <c r="C97" s="29" t="s">
        <v>100</v>
      </c>
      <c r="E97" s="30"/>
      <c r="F97" s="29" t="s">
        <v>102</v>
      </c>
      <c r="G97" s="29"/>
      <c r="H97" s="29"/>
      <c r="I97" s="29"/>
      <c r="J97" s="31"/>
      <c r="K97" s="30"/>
      <c r="L97" s="29"/>
      <c r="M97" s="29" t="s">
        <v>103</v>
      </c>
      <c r="N97" s="29"/>
      <c r="O97" s="30"/>
      <c r="P97" s="30"/>
      <c r="Q97" s="30"/>
      <c r="R97" s="30"/>
    </row>
    <row r="98" spans="3:18" x14ac:dyDescent="0.25">
      <c r="C98" s="31" t="s">
        <v>101</v>
      </c>
      <c r="F98" s="31"/>
      <c r="G98" s="31" t="s">
        <v>105</v>
      </c>
      <c r="H98" s="31"/>
      <c r="I98" s="31"/>
      <c r="J98" s="31"/>
      <c r="K98" s="31"/>
      <c r="L98" s="31"/>
      <c r="M98" s="31"/>
      <c r="N98" s="31" t="s">
        <v>104</v>
      </c>
      <c r="O98" s="31"/>
      <c r="P98" s="31"/>
    </row>
    <row r="99" spans="3:18" x14ac:dyDescent="0.25"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3:18" x14ac:dyDescent="0.25"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DEL PRESUPUESTO JUL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2025-07-15T14:50:13Z</cp:lastPrinted>
  <dcterms:created xsi:type="dcterms:W3CDTF">2021-07-29T18:58:50Z</dcterms:created>
  <dcterms:modified xsi:type="dcterms:W3CDTF">2025-08-12T00:10:16Z</dcterms:modified>
</cp:coreProperties>
</file>