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compras noviembre 2024\"/>
    </mc:Choice>
  </mc:AlternateContent>
  <bookViews>
    <workbookView xWindow="-120" yWindow="-120" windowWidth="29040" windowHeight="15840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2" l="1"/>
  <c r="E37" i="2"/>
  <c r="E27" i="2"/>
  <c r="E26" i="2"/>
  <c r="E24" i="2"/>
  <c r="E20" i="2"/>
  <c r="E19" i="2"/>
  <c r="E59" i="2"/>
  <c r="E56" i="2"/>
  <c r="E55" i="2"/>
  <c r="E35" i="2"/>
  <c r="E23" i="2"/>
  <c r="E25" i="2"/>
  <c r="E14" i="2"/>
  <c r="E12" i="2" s="1"/>
  <c r="E84" i="2"/>
  <c r="E81" i="2"/>
  <c r="E78" i="2"/>
  <c r="E77" i="2"/>
  <c r="E72" i="2"/>
  <c r="E69" i="2"/>
  <c r="E64" i="2"/>
  <c r="E47" i="2"/>
  <c r="E46" i="2" s="1"/>
  <c r="E38" i="2" s="1"/>
  <c r="E17" i="2"/>
  <c r="E13" i="2"/>
  <c r="E28" i="2" l="1"/>
  <c r="E54" i="2"/>
  <c r="E18" i="2"/>
  <c r="D84" i="2"/>
  <c r="D81" i="2"/>
  <c r="D78" i="2"/>
  <c r="D77" i="2"/>
  <c r="D72" i="2"/>
  <c r="D69" i="2"/>
  <c r="D64" i="2"/>
  <c r="D54" i="2"/>
  <c r="D47" i="2"/>
  <c r="D46" i="2"/>
  <c r="D38" i="2" s="1"/>
  <c r="D76" i="2" s="1"/>
  <c r="D86" i="2" s="1"/>
  <c r="D28" i="2"/>
  <c r="D18" i="2"/>
  <c r="D12" i="2"/>
  <c r="E76" i="2" l="1"/>
  <c r="E86" i="2" s="1"/>
  <c r="R85" i="2" l="1"/>
  <c r="R84" i="2" s="1"/>
  <c r="R83" i="2"/>
  <c r="R82" i="2"/>
  <c r="R80" i="2"/>
  <c r="R79" i="2"/>
  <c r="R74" i="2"/>
  <c r="R75" i="2"/>
  <c r="R72" i="2" s="1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R78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77" i="2" s="1"/>
  <c r="M81" i="2"/>
  <c r="M78" i="2"/>
  <c r="M72" i="2"/>
  <c r="M69" i="2"/>
  <c r="M64" i="2"/>
  <c r="M54" i="2"/>
  <c r="M46" i="2"/>
  <c r="M38" i="2"/>
  <c r="M28" i="2"/>
  <c r="M18" i="2"/>
  <c r="M12" i="2"/>
  <c r="O77" i="2" l="1"/>
  <c r="Q77" i="2"/>
  <c r="N77" i="2"/>
  <c r="P77" i="2"/>
  <c r="R54" i="2"/>
  <c r="R18" i="2"/>
  <c r="R12" i="2"/>
  <c r="R81" i="2"/>
  <c r="R77" i="2" s="1"/>
  <c r="R64" i="2"/>
  <c r="R38" i="2"/>
  <c r="R28" i="2"/>
  <c r="Q76" i="2"/>
  <c r="Q86" i="2" s="1"/>
  <c r="P76" i="2"/>
  <c r="O76" i="2"/>
  <c r="O86" i="2" s="1"/>
  <c r="N76" i="2"/>
  <c r="N86" i="2" s="1"/>
  <c r="M76" i="2"/>
  <c r="M86" i="2" s="1"/>
  <c r="L84" i="2"/>
  <c r="L81" i="2"/>
  <c r="L78" i="2"/>
  <c r="L77" i="2" s="1"/>
  <c r="K77" i="2"/>
  <c r="K84" i="2"/>
  <c r="K81" i="2"/>
  <c r="K78" i="2"/>
  <c r="J84" i="2"/>
  <c r="J81" i="2"/>
  <c r="J78" i="2"/>
  <c r="J77" i="2" s="1"/>
  <c r="I84" i="2"/>
  <c r="I81" i="2"/>
  <c r="I78" i="2"/>
  <c r="I77" i="2" s="1"/>
  <c r="H77" i="2"/>
  <c r="H84" i="2"/>
  <c r="H81" i="2"/>
  <c r="H78" i="2"/>
  <c r="G84" i="2"/>
  <c r="G81" i="2"/>
  <c r="G78" i="2"/>
  <c r="G77" i="2" s="1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R46" i="2" s="1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L76" i="2" l="1"/>
  <c r="L86" i="2" s="1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  <c r="R76" i="2"/>
  <c r="R86" i="2" s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<sst xmlns="http://schemas.openxmlformats.org/spreadsheetml/2006/main" count="103" uniqueCount="103">
  <si>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</si>
  <si>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</si>
  <si>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</si>
  <si>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</si>
  <si>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</si>
  <si>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</si>
  <si>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</si>
  <si>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</si>
  <si>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</si>
  <si>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</si>
  <si>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</si>
  <si>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</si>
  <si>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</si>
  <si>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</si>
  <si>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</si>
  <si>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</si>
  <si>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</si>
  <si>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</si>
  <si>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</si>
  <si>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</si>
  <si>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</si>
  <si>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</si>
  <si>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</si>
  <si>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</si>
  <si>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</si>
  <si>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</si>
  <si>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</si>
  <si>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</si>
  <si>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</si>
  <si>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</si>
  <si>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</si>
  <si>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</si>
  <si>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</si>
  <si>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</si>
  <si>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</si>
  <si>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</si>
  <si>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</si>
  <si>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</si>
  <si>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</si>
  <si>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</si>
  <si>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</si>
  <si>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</si>
  <si>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</si>
  <si>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</si>
  <si>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</si>
  <si>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</si>
  <si>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</si>
  <si>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</si>
  <si>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</si>
  <si>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</si>
  <si>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</si>
  <si>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</si>
  <si>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</si>
  <si>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</si>
  <si>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</si>
  <si>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</si>
  <si>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</si>
  <si>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</si>
  <si>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</si>
  <si>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</si>
  <si>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</si>
  <si>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</si>
  <si>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</si>
  <si>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</si>
  <si>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</si>
  <si>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</si>
  <si>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</si>
  <si>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</si>
  <si>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</si>
  <si>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</si>
  <si>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</si>
  <si>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</si>
  <si>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</si>
  <si>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</si>
  <si>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</si>
  <si>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</si>
  <si>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</si>
  <si>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</si>
  <si>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</si>
  <si>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</si>
  <si>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</si>
  <si>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</si>
  <si>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</si>
  <si>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</si>
  <si>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</si>
  <si>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</si>
  <si>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</si>
  <si>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</si>
  <si>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</si>
  <si>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</si>
  <si>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</si>
  <si>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</si>
  <si>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</si>
  <si>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</si>
  <si>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</si>
  <si>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</si>
  <si>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</si>
  <si>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</si>
  <si>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</si>
  <si>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2024</t>
  </si>
  <si>
    <t xml:space="preserve">  Enc. Departamento de Presupuesto                                                                                          Director Financiero</t>
  </si>
  <si>
    <t>PREPARADO POR:   Eluvina Mateo Alcantara                                                                           REVISADO POR:   Francisco De león G.</t>
  </si>
  <si>
    <t xml:space="preserve">Total General  FUENTE SIGEF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</si>
</sst>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1" applyFont="1" applyFill="1" applyBorder="1"/>
    <xf numFmtId="0" fontId="8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6" borderId="12" xfId="0" applyNumberFormat="1" applyFont="1" applyFill="1" applyBorder="1"/>
    <xf numFmtId="0" fontId="3" fillId="0" borderId="15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43" fontId="0" fillId="3" borderId="12" xfId="1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16</xdr:col>
      <xdr:colOff>428110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workbookViewId="0">
      <selection activeCell="C86" sqref="C86"/>
    </sheetView>
  </sheetViews>
  <sheetFormatPr baseColWidth="10" defaultColWidth="11.42578125" defaultRowHeight="15" x14ac:dyDescent="0.25"/>
  <cols>
    <col min="1" max="1" width="1.5703125" customWidth="1"/>
    <col min="2" max="2" width="1.85546875" customWidth="1"/>
    <col min="3" max="3" width="87.85546875" customWidth="1"/>
    <col min="4" max="5" width="16.5703125" customWidth="1"/>
    <col min="6" max="8" width="14" customWidth="1"/>
    <col min="9" max="9" width="15.140625" customWidth="1"/>
    <col min="10" max="10" width="13.85546875" customWidth="1"/>
    <col min="11" max="11" width="14.140625" customWidth="1"/>
    <col min="12" max="12" width="13.85546875" customWidth="1"/>
    <col min="13" max="13" width="14" customWidth="1"/>
    <col min="14" max="14" width="13.85546875" customWidth="1"/>
    <col min="15" max="15" width="14.85546875" customWidth="1"/>
    <col min="16" max="16" width="15" customWidth="1"/>
    <col min="17" max="17" width="6.7109375" customWidth="1"/>
    <col min="18" max="18" width="15" customWidth="1"/>
  </cols>
  <sheetData>
    <row r="3" spans="3:19" ht="28.5" customHeight="1" x14ac:dyDescent="0.25">
      <c r="C3" s="39" t="s">
        <v>96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3:19" ht="21" customHeight="1" x14ac:dyDescent="0.25">
      <c r="C4" s="37" t="s">
        <v>97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3:19" ht="15.75" x14ac:dyDescent="0.25">
      <c r="C5" s="46" t="s">
        <v>99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3:19" ht="15.75" customHeight="1" x14ac:dyDescent="0.25">
      <c r="C6" s="41" t="s">
        <v>90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3:19" ht="15.75" customHeight="1" x14ac:dyDescent="0.25">
      <c r="C7" s="42" t="s">
        <v>75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9" spans="3:19" ht="25.5" customHeight="1" x14ac:dyDescent="0.25">
      <c r="C9" s="43" t="s">
        <v>65</v>
      </c>
      <c r="D9" s="44" t="s">
        <v>92</v>
      </c>
      <c r="E9" s="44" t="s">
        <v>91</v>
      </c>
      <c r="F9" s="48" t="s">
        <v>89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50"/>
    </row>
    <row r="10" spans="3:19" x14ac:dyDescent="0.25">
      <c r="C10" s="43"/>
      <c r="D10" s="45"/>
      <c r="E10" s="45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840870091</v>
      </c>
      <c r="E12" s="11">
        <f>+E13+E14+E15+E16+E17</f>
        <v>940767759</v>
      </c>
      <c r="F12" s="16">
        <f t="shared" ref="F12:L12" si="0">+F13+F14+F15+F16+F17</f>
        <v>55393427.240000002</v>
      </c>
      <c r="G12" s="11">
        <f t="shared" si="0"/>
        <v>59031423.790000007</v>
      </c>
      <c r="H12" s="11">
        <f t="shared" si="0"/>
        <v>56593331.510000005</v>
      </c>
      <c r="I12" s="11">
        <f t="shared" si="0"/>
        <v>87662283.480000004</v>
      </c>
      <c r="J12" s="11">
        <f t="shared" si="0"/>
        <v>65050655.590000004</v>
      </c>
      <c r="K12" s="11">
        <f t="shared" si="0"/>
        <v>58857526.969999999</v>
      </c>
      <c r="L12" s="11">
        <f t="shared" si="0"/>
        <v>58198846.350000001</v>
      </c>
      <c r="M12" s="11">
        <f t="shared" ref="M12:Q12" si="1">+M13+M14+M15+M16+M17</f>
        <v>65749252.579999998</v>
      </c>
      <c r="N12" s="11">
        <f t="shared" si="1"/>
        <v>57019194.409999996</v>
      </c>
      <c r="O12" s="11">
        <f t="shared" si="1"/>
        <v>103238673.67</v>
      </c>
      <c r="P12" s="11">
        <f t="shared" si="1"/>
        <v>99549030.679999992</v>
      </c>
      <c r="Q12" s="11">
        <f t="shared" si="1"/>
        <v>0</v>
      </c>
      <c r="R12" s="11">
        <f t="shared" ref="R12" si="2">+R13+R14+R15+R16+R17</f>
        <v>766343646.26999986</v>
      </c>
    </row>
    <row r="13" spans="3:19" x14ac:dyDescent="0.25">
      <c r="C13" s="4" t="s">
        <v>2</v>
      </c>
      <c r="D13" s="12">
        <v>505422490</v>
      </c>
      <c r="E13" s="12">
        <f>505422490+3380000</f>
        <v>508802490</v>
      </c>
      <c r="F13" s="17">
        <v>40359712.109999999</v>
      </c>
      <c r="G13" s="12">
        <v>43846093.270000003</v>
      </c>
      <c r="H13" s="12">
        <v>41508540.770000003</v>
      </c>
      <c r="I13" s="12">
        <v>50506357.75</v>
      </c>
      <c r="J13" s="12">
        <v>41019446.079999998</v>
      </c>
      <c r="K13" s="12">
        <v>42518475.579999998</v>
      </c>
      <c r="L13" s="12">
        <v>42327662.340000004</v>
      </c>
      <c r="M13" s="12">
        <v>38546966.670000002</v>
      </c>
      <c r="N13" s="12">
        <v>40535246.899999999</v>
      </c>
      <c r="O13" s="12">
        <v>41385558.140000001</v>
      </c>
      <c r="P13" s="12">
        <v>82487449.099999994</v>
      </c>
      <c r="Q13" s="12">
        <v>0</v>
      </c>
      <c r="R13" s="12">
        <f>+F13+G13+H13+I13+J13+K13+L13+M13+N13+O13+P13+Q13</f>
        <v>505041508.70999992</v>
      </c>
    </row>
    <row r="14" spans="3:19" x14ac:dyDescent="0.25">
      <c r="C14" s="4" t="s">
        <v>3</v>
      </c>
      <c r="D14" s="12">
        <v>264346213</v>
      </c>
      <c r="E14" s="12">
        <f>264346213+1037500+95000000</f>
        <v>360383713</v>
      </c>
      <c r="F14" s="17">
        <v>8921917.5</v>
      </c>
      <c r="G14" s="12">
        <v>9011917.5</v>
      </c>
      <c r="H14" s="12">
        <v>9011917.5</v>
      </c>
      <c r="I14" s="12">
        <v>30970330.010000002</v>
      </c>
      <c r="J14" s="12">
        <v>17874736.809999999</v>
      </c>
      <c r="K14" s="12">
        <v>10154317.5</v>
      </c>
      <c r="L14" s="12">
        <v>9635517.5</v>
      </c>
      <c r="M14" s="12">
        <v>9840867.5</v>
      </c>
      <c r="N14" s="12">
        <v>9858617.5</v>
      </c>
      <c r="O14" s="12">
        <v>55467595.57</v>
      </c>
      <c r="P14" s="12">
        <v>10678872.869999999</v>
      </c>
      <c r="Q14" s="12">
        <v>0</v>
      </c>
      <c r="R14" s="12">
        <f t="shared" ref="R14:R17" si="3">+F14+G14+H14+I14+J14+K14+L14+M14+N14+O14+P14+Q14</f>
        <v>181426607.76000002</v>
      </c>
    </row>
    <row r="15" spans="3:19" x14ac:dyDescent="0.25">
      <c r="C15" s="4" t="s">
        <v>4</v>
      </c>
      <c r="D15" s="12">
        <v>2000000</v>
      </c>
      <c r="E15" s="12">
        <v>2000000</v>
      </c>
      <c r="F15" s="17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0</v>
      </c>
      <c r="S15" s="7"/>
    </row>
    <row r="16" spans="3:19" x14ac:dyDescent="0.25">
      <c r="C16" s="4" t="s">
        <v>5</v>
      </c>
      <c r="D16" s="36">
        <v>0</v>
      </c>
      <c r="E16" s="36">
        <v>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11204000</v>
      </c>
      <c r="N16" s="12">
        <v>482000</v>
      </c>
      <c r="O16" s="12">
        <v>0</v>
      </c>
      <c r="P16" s="12">
        <v>0</v>
      </c>
      <c r="Q16" s="12">
        <v>0</v>
      </c>
      <c r="R16" s="12">
        <f t="shared" si="3"/>
        <v>11686000</v>
      </c>
    </row>
    <row r="17" spans="3:18" x14ac:dyDescent="0.25">
      <c r="C17" s="4" t="s">
        <v>6</v>
      </c>
      <c r="D17" s="12">
        <v>69101388</v>
      </c>
      <c r="E17" s="12">
        <f>69101388+480168</f>
        <v>69581556</v>
      </c>
      <c r="F17" s="17">
        <v>6111797.6299999999</v>
      </c>
      <c r="G17" s="12">
        <v>6173413.0199999996</v>
      </c>
      <c r="H17" s="12">
        <v>6072873.2400000002</v>
      </c>
      <c r="I17" s="12">
        <v>6185595.7199999997</v>
      </c>
      <c r="J17" s="12">
        <v>6156472.7000000002</v>
      </c>
      <c r="K17" s="12">
        <v>6184733.8899999997</v>
      </c>
      <c r="L17" s="12">
        <v>6235666.5099999998</v>
      </c>
      <c r="M17" s="12">
        <v>6157418.4100000001</v>
      </c>
      <c r="N17" s="12">
        <v>6143330.0099999998</v>
      </c>
      <c r="O17" s="12">
        <v>6385519.96</v>
      </c>
      <c r="P17" s="12">
        <v>6382708.71</v>
      </c>
      <c r="Q17" s="12">
        <v>0</v>
      </c>
      <c r="R17" s="12">
        <f t="shared" si="3"/>
        <v>68189529.799999982</v>
      </c>
    </row>
    <row r="18" spans="3:18" x14ac:dyDescent="0.25">
      <c r="C18" s="3" t="s">
        <v>7</v>
      </c>
      <c r="D18" s="11">
        <f>+D19+D20+D21+D22+D23+D24+D25+D26+D27</f>
        <v>66126656</v>
      </c>
      <c r="E18" s="11">
        <f>+E19+E20+E21+E22+E23+E24+E25+E26+E27</f>
        <v>86451723</v>
      </c>
      <c r="F18" s="16">
        <f t="shared" ref="F18:L18" si="4">+F19+F20+F21+F22+F23+F24+F25+F26+F27</f>
        <v>967141.54999999993</v>
      </c>
      <c r="G18" s="11">
        <f t="shared" si="4"/>
        <v>6773960.2000000011</v>
      </c>
      <c r="H18" s="11">
        <f t="shared" si="4"/>
        <v>2475409.3899999997</v>
      </c>
      <c r="I18" s="11">
        <f t="shared" si="4"/>
        <v>6888237.870000001</v>
      </c>
      <c r="J18" s="11">
        <f t="shared" si="4"/>
        <v>3879478.23</v>
      </c>
      <c r="K18" s="11">
        <f t="shared" si="4"/>
        <v>4168227.94</v>
      </c>
      <c r="L18" s="11">
        <f t="shared" si="4"/>
        <v>5432692.7400000002</v>
      </c>
      <c r="M18" s="11">
        <f t="shared" ref="M18:Q18" si="5">+M19+M20+M21+M22+M23+M24+M25+M26+M27</f>
        <v>6159431.8000000007</v>
      </c>
      <c r="N18" s="11">
        <f t="shared" si="5"/>
        <v>3635465.3900000006</v>
      </c>
      <c r="O18" s="11">
        <f t="shared" si="5"/>
        <v>5535166.4200000009</v>
      </c>
      <c r="P18" s="11">
        <f t="shared" si="5"/>
        <v>4282410.43</v>
      </c>
      <c r="Q18" s="11">
        <f t="shared" si="5"/>
        <v>0</v>
      </c>
      <c r="R18" s="11">
        <f>+R19+R20+R21+R22+R23+R24+R25+R26+R27</f>
        <v>50197621.960000001</v>
      </c>
    </row>
    <row r="19" spans="3:18" x14ac:dyDescent="0.25">
      <c r="C19" s="4" t="s">
        <v>8</v>
      </c>
      <c r="D19" s="12">
        <v>12171531</v>
      </c>
      <c r="E19" s="12">
        <f>12171531+1367979+5465000</f>
        <v>19004510</v>
      </c>
      <c r="F19" s="17">
        <v>8612.58</v>
      </c>
      <c r="G19" s="12">
        <v>1475139.38</v>
      </c>
      <c r="H19" s="12">
        <v>1498092.24</v>
      </c>
      <c r="I19" s="12">
        <v>1573473.39</v>
      </c>
      <c r="J19" s="12">
        <v>1365068.9</v>
      </c>
      <c r="K19" s="12">
        <v>711804.76</v>
      </c>
      <c r="L19" s="12">
        <v>2543731.0699999998</v>
      </c>
      <c r="M19" s="12">
        <v>1670574.1</v>
      </c>
      <c r="N19" s="12">
        <v>2063675.18</v>
      </c>
      <c r="O19" s="12">
        <v>2502843.4500000002</v>
      </c>
      <c r="P19" s="12">
        <v>1454858.41</v>
      </c>
      <c r="Q19" s="12">
        <v>0</v>
      </c>
      <c r="R19" s="12">
        <f>+F19+G19+H19+I19+J19+K19+L19+M19+N19+O19+P19+Q19</f>
        <v>16867873.460000001</v>
      </c>
    </row>
    <row r="20" spans="3:18" x14ac:dyDescent="0.25">
      <c r="C20" s="4" t="s">
        <v>9</v>
      </c>
      <c r="D20" s="12">
        <v>598125</v>
      </c>
      <c r="E20" s="12">
        <f>598125+500000</f>
        <v>1098125</v>
      </c>
      <c r="F20" s="18">
        <v>0</v>
      </c>
      <c r="G20" s="12">
        <v>7080</v>
      </c>
      <c r="H20" s="12">
        <v>10167.14</v>
      </c>
      <c r="I20" s="12">
        <v>0</v>
      </c>
      <c r="J20" s="12">
        <v>77243.72</v>
      </c>
      <c r="K20" s="12">
        <v>627935.23</v>
      </c>
      <c r="L20" s="12">
        <v>660408</v>
      </c>
      <c r="M20" s="12">
        <v>920400</v>
      </c>
      <c r="N20" s="12">
        <v>109184.96000000001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2412419.0499999998</v>
      </c>
    </row>
    <row r="21" spans="3:18" x14ac:dyDescent="0.25">
      <c r="C21" s="4" t="s">
        <v>10</v>
      </c>
      <c r="D21" s="12">
        <v>10000000</v>
      </c>
      <c r="E21" s="12">
        <v>10000000</v>
      </c>
      <c r="F21" s="18">
        <v>0</v>
      </c>
      <c r="G21" s="13">
        <v>0</v>
      </c>
      <c r="H21" s="12">
        <v>0</v>
      </c>
      <c r="I21" s="12">
        <v>827363.18</v>
      </c>
      <c r="J21" s="12">
        <v>885843.79</v>
      </c>
      <c r="K21" s="12">
        <v>878635.72</v>
      </c>
      <c r="L21" s="12">
        <v>888792.66</v>
      </c>
      <c r="M21" s="12">
        <v>850156.29</v>
      </c>
      <c r="N21" s="12">
        <v>0</v>
      </c>
      <c r="O21" s="12">
        <v>887477.5</v>
      </c>
      <c r="P21" s="12">
        <v>885110</v>
      </c>
      <c r="Q21" s="12">
        <v>0</v>
      </c>
      <c r="R21" s="12">
        <f t="shared" si="6"/>
        <v>6103379.1400000006</v>
      </c>
    </row>
    <row r="22" spans="3:18" x14ac:dyDescent="0.25">
      <c r="C22" s="4" t="s">
        <v>11</v>
      </c>
      <c r="D22" s="12">
        <v>250000</v>
      </c>
      <c r="E22" s="12">
        <v>250000</v>
      </c>
      <c r="F22" s="18">
        <v>0</v>
      </c>
      <c r="G22" s="13">
        <v>0</v>
      </c>
      <c r="H22" s="12">
        <v>5940</v>
      </c>
      <c r="I22" s="13">
        <v>0</v>
      </c>
      <c r="J22" s="13">
        <v>0</v>
      </c>
      <c r="K22" s="12">
        <v>4040</v>
      </c>
      <c r="L22" s="12">
        <v>0</v>
      </c>
      <c r="M22" s="12">
        <v>0</v>
      </c>
      <c r="N22" s="12">
        <v>6210</v>
      </c>
      <c r="O22" s="12">
        <v>0</v>
      </c>
      <c r="P22" s="12">
        <v>0</v>
      </c>
      <c r="Q22" s="12">
        <v>0</v>
      </c>
      <c r="R22" s="12">
        <f t="shared" si="6"/>
        <v>16190</v>
      </c>
    </row>
    <row r="23" spans="3:18" x14ac:dyDescent="0.25">
      <c r="C23" s="4" t="s">
        <v>12</v>
      </c>
      <c r="D23" s="12">
        <v>22070000</v>
      </c>
      <c r="E23" s="12">
        <f>22070000-3000000+3000000</f>
        <v>22070000</v>
      </c>
      <c r="F23" s="17">
        <v>0</v>
      </c>
      <c r="G23" s="12">
        <v>241600</v>
      </c>
      <c r="H23" s="12">
        <v>0</v>
      </c>
      <c r="I23" s="12">
        <v>551843.52</v>
      </c>
      <c r="J23" s="12">
        <v>0</v>
      </c>
      <c r="K23" s="12">
        <v>0</v>
      </c>
      <c r="L23" s="12">
        <v>193520</v>
      </c>
      <c r="M23" s="12">
        <v>1873368</v>
      </c>
      <c r="N23" s="12">
        <v>0</v>
      </c>
      <c r="O23" s="12">
        <v>193520</v>
      </c>
      <c r="P23" s="12">
        <v>0</v>
      </c>
      <c r="Q23" s="12">
        <v>0</v>
      </c>
      <c r="R23" s="12">
        <f t="shared" si="6"/>
        <v>3053851.52</v>
      </c>
    </row>
    <row r="24" spans="3:18" x14ac:dyDescent="0.25">
      <c r="C24" s="4" t="s">
        <v>13</v>
      </c>
      <c r="D24" s="12">
        <v>12000000</v>
      </c>
      <c r="E24" s="12">
        <f>12000000+7355000</f>
        <v>19355000</v>
      </c>
      <c r="F24" s="17">
        <v>921528.97</v>
      </c>
      <c r="G24" s="12">
        <v>4600029.82</v>
      </c>
      <c r="H24" s="12">
        <v>709936.01</v>
      </c>
      <c r="I24" s="12">
        <v>713442.93</v>
      </c>
      <c r="J24" s="12">
        <v>877892.48</v>
      </c>
      <c r="K24" s="12">
        <v>797151.15</v>
      </c>
      <c r="L24" s="12">
        <v>794396.85</v>
      </c>
      <c r="M24" s="12">
        <v>135464.94</v>
      </c>
      <c r="N24" s="12">
        <v>1107121.22</v>
      </c>
      <c r="O24" s="12">
        <v>1146719.52</v>
      </c>
      <c r="P24" s="12">
        <v>1109620.81</v>
      </c>
      <c r="Q24" s="12">
        <v>0</v>
      </c>
      <c r="R24" s="12">
        <f t="shared" si="6"/>
        <v>12913304.699999999</v>
      </c>
    </row>
    <row r="25" spans="3:18" x14ac:dyDescent="0.25">
      <c r="C25" s="4" t="s">
        <v>14</v>
      </c>
      <c r="D25" s="12">
        <v>4777000</v>
      </c>
      <c r="E25" s="12">
        <f>4777000+1768000</f>
        <v>6545000</v>
      </c>
      <c r="F25" s="18">
        <v>0</v>
      </c>
      <c r="G25" s="12">
        <v>41604.480000000003</v>
      </c>
      <c r="H25" s="12">
        <v>45679.57</v>
      </c>
      <c r="I25" s="13">
        <v>3009089.45</v>
      </c>
      <c r="J25" s="12">
        <v>76049.63</v>
      </c>
      <c r="K25" s="12">
        <v>77023.539999999994</v>
      </c>
      <c r="L25" s="12">
        <v>82062</v>
      </c>
      <c r="M25" s="12">
        <v>182585.67</v>
      </c>
      <c r="N25" s="12">
        <v>132800</v>
      </c>
      <c r="O25" s="12">
        <v>777105.95</v>
      </c>
      <c r="P25" s="12">
        <v>31014.34</v>
      </c>
      <c r="Q25" s="12">
        <v>0</v>
      </c>
      <c r="R25" s="12">
        <f t="shared" si="6"/>
        <v>4455014.63</v>
      </c>
    </row>
    <row r="26" spans="3:18" x14ac:dyDescent="0.25">
      <c r="C26" s="4" t="s">
        <v>15</v>
      </c>
      <c r="D26" s="12">
        <v>3860000</v>
      </c>
      <c r="E26" s="12">
        <f>3860000+440000-275787+1227095+900000</f>
        <v>6151308</v>
      </c>
      <c r="F26" s="17">
        <v>37000</v>
      </c>
      <c r="G26" s="12">
        <v>10000</v>
      </c>
      <c r="H26" s="12">
        <v>3019.64</v>
      </c>
      <c r="I26" s="12">
        <v>0</v>
      </c>
      <c r="J26" s="12">
        <v>276478.25</v>
      </c>
      <c r="K26" s="12">
        <v>171887.54</v>
      </c>
      <c r="L26" s="12">
        <v>112459.84</v>
      </c>
      <c r="M26" s="12">
        <v>70500</v>
      </c>
      <c r="N26" s="12">
        <v>151726.95000000001</v>
      </c>
      <c r="O26" s="12">
        <v>27500</v>
      </c>
      <c r="P26" s="12">
        <v>801806.87</v>
      </c>
      <c r="Q26" s="12">
        <v>0</v>
      </c>
      <c r="R26" s="12">
        <f t="shared" si="6"/>
        <v>1662379.0899999999</v>
      </c>
    </row>
    <row r="27" spans="3:18" x14ac:dyDescent="0.25">
      <c r="C27" s="4" t="s">
        <v>16</v>
      </c>
      <c r="D27" s="12">
        <v>400000</v>
      </c>
      <c r="E27" s="12">
        <f>400000+1577780</f>
        <v>1977780</v>
      </c>
      <c r="F27" s="18">
        <v>0</v>
      </c>
      <c r="G27" s="12">
        <v>398506.52</v>
      </c>
      <c r="H27" s="12">
        <v>202574.79</v>
      </c>
      <c r="I27" s="12">
        <v>213025.4</v>
      </c>
      <c r="J27" s="12">
        <v>320901.46000000002</v>
      </c>
      <c r="K27" s="12">
        <v>899750</v>
      </c>
      <c r="L27" s="12">
        <v>157322.32</v>
      </c>
      <c r="M27" s="12">
        <v>456382.8</v>
      </c>
      <c r="N27" s="12">
        <v>64747.08</v>
      </c>
      <c r="O27" s="12">
        <v>0</v>
      </c>
      <c r="P27" s="12">
        <v>0</v>
      </c>
      <c r="Q27" s="12">
        <v>0</v>
      </c>
      <c r="R27" s="12">
        <f t="shared" si="6"/>
        <v>2713210.37</v>
      </c>
    </row>
    <row r="28" spans="3:18" x14ac:dyDescent="0.25">
      <c r="C28" s="3" t="s">
        <v>17</v>
      </c>
      <c r="D28" s="11">
        <f>+D29+D30+D31+D32+D33+D34+D35+D36+D37</f>
        <v>34266664</v>
      </c>
      <c r="E28" s="11">
        <f>+E29+E30+E31+E32+E33+E34+E35+E36+E37</f>
        <v>46065164</v>
      </c>
      <c r="F28" s="16">
        <f t="shared" ref="F28:L28" si="7">+F29+F30+F31+F32+F33+F34+F35+F36+F37</f>
        <v>19680</v>
      </c>
      <c r="G28" s="11">
        <f t="shared" si="7"/>
        <v>265144</v>
      </c>
      <c r="H28" s="11">
        <f t="shared" si="7"/>
        <v>4254941.38</v>
      </c>
      <c r="I28" s="11">
        <f t="shared" si="7"/>
        <v>4002510.7</v>
      </c>
      <c r="J28" s="11">
        <f t="shared" si="7"/>
        <v>1746082.47</v>
      </c>
      <c r="K28" s="11">
        <f t="shared" si="7"/>
        <v>603890.68999999994</v>
      </c>
      <c r="L28" s="11">
        <f t="shared" si="7"/>
        <v>5660507.46</v>
      </c>
      <c r="M28" s="11">
        <f t="shared" ref="M28:Q28" si="8">+M29+M30+M31+M32+M33+M34+M35+M36+M37</f>
        <v>4282197.76</v>
      </c>
      <c r="N28" s="11">
        <f t="shared" si="8"/>
        <v>3906594.42</v>
      </c>
      <c r="O28" s="11">
        <f t="shared" si="8"/>
        <v>2533260.71</v>
      </c>
      <c r="P28" s="11">
        <f t="shared" si="8"/>
        <v>2917408.52</v>
      </c>
      <c r="Q28" s="11">
        <f t="shared" si="8"/>
        <v>0</v>
      </c>
      <c r="R28" s="11">
        <f t="shared" ref="R28" si="9">+R29+R30+R31+R32+R33+R34+R35+R36+R37</f>
        <v>30192218.109999999</v>
      </c>
    </row>
    <row r="29" spans="3:18" x14ac:dyDescent="0.25">
      <c r="C29" s="4" t="s">
        <v>18</v>
      </c>
      <c r="D29" s="12">
        <v>1683000</v>
      </c>
      <c r="E29" s="12">
        <v>1683000</v>
      </c>
      <c r="F29" s="17">
        <v>19680</v>
      </c>
      <c r="G29" s="12">
        <v>10500</v>
      </c>
      <c r="H29" s="12">
        <v>204986</v>
      </c>
      <c r="I29" s="12">
        <v>425442.56</v>
      </c>
      <c r="J29" s="12">
        <v>87858.96</v>
      </c>
      <c r="K29" s="12">
        <v>16309.87</v>
      </c>
      <c r="L29" s="12">
        <v>72257.850000000006</v>
      </c>
      <c r="M29" s="12">
        <v>32340</v>
      </c>
      <c r="N29" s="12">
        <v>327379.53000000003</v>
      </c>
      <c r="O29" s="12">
        <v>89811.199999999997</v>
      </c>
      <c r="P29" s="12">
        <v>109668</v>
      </c>
      <c r="Q29" s="12">
        <v>0</v>
      </c>
      <c r="R29" s="12">
        <f>+F29+G29+H29+I29+J29+K29+L29+M29+N29+O29+P29+Q29</f>
        <v>1396233.97</v>
      </c>
    </row>
    <row r="30" spans="3:18" x14ac:dyDescent="0.25">
      <c r="C30" s="4" t="s">
        <v>19</v>
      </c>
      <c r="D30" s="12">
        <v>2450000</v>
      </c>
      <c r="E30" s="12">
        <v>2450000</v>
      </c>
      <c r="F30" s="17">
        <v>0</v>
      </c>
      <c r="G30" s="12">
        <v>0</v>
      </c>
      <c r="H30" s="12">
        <v>76700</v>
      </c>
      <c r="I30" s="12">
        <v>0</v>
      </c>
      <c r="J30" s="12">
        <v>8000.09</v>
      </c>
      <c r="K30" s="12">
        <v>0</v>
      </c>
      <c r="L30" s="12">
        <v>635405.66</v>
      </c>
      <c r="M30" s="12">
        <v>0</v>
      </c>
      <c r="N30" s="12">
        <v>1263229.99</v>
      </c>
      <c r="O30" s="12">
        <v>0</v>
      </c>
      <c r="P30" s="12">
        <v>224058.18</v>
      </c>
      <c r="Q30" s="12">
        <v>0</v>
      </c>
      <c r="R30" s="12">
        <f t="shared" ref="R30:R37" si="10">+F30+G30+H30+I30+J30+K30+L30+M30+N30+O30+P30+Q30</f>
        <v>2207393.92</v>
      </c>
    </row>
    <row r="31" spans="3:18" x14ac:dyDescent="0.25">
      <c r="C31" s="4" t="s">
        <v>20</v>
      </c>
      <c r="D31" s="12">
        <v>3885300</v>
      </c>
      <c r="E31" s="12">
        <v>3885300</v>
      </c>
      <c r="F31" s="17">
        <v>0</v>
      </c>
      <c r="G31" s="12">
        <v>0</v>
      </c>
      <c r="H31" s="12">
        <v>8879</v>
      </c>
      <c r="I31" s="12">
        <v>880541.8</v>
      </c>
      <c r="J31" s="12">
        <v>27675</v>
      </c>
      <c r="K31" s="12">
        <v>454037</v>
      </c>
      <c r="L31" s="12">
        <v>89975</v>
      </c>
      <c r="M31" s="12">
        <v>605839.56000000006</v>
      </c>
      <c r="N31" s="12">
        <v>269535.01</v>
      </c>
      <c r="O31" s="12">
        <v>0</v>
      </c>
      <c r="P31" s="12">
        <v>118590</v>
      </c>
      <c r="Q31" s="12">
        <v>0</v>
      </c>
      <c r="R31" s="12">
        <f t="shared" si="10"/>
        <v>2455072.37</v>
      </c>
    </row>
    <row r="32" spans="3:18" x14ac:dyDescent="0.25">
      <c r="C32" s="4" t="s">
        <v>21</v>
      </c>
      <c r="D32" s="12">
        <v>503000</v>
      </c>
      <c r="E32" s="12">
        <v>503000</v>
      </c>
      <c r="F32" s="17">
        <v>0</v>
      </c>
      <c r="G32" s="12">
        <v>0</v>
      </c>
      <c r="H32" s="12">
        <v>24780</v>
      </c>
      <c r="I32" s="12">
        <v>0</v>
      </c>
      <c r="J32" s="12">
        <v>0</v>
      </c>
      <c r="K32" s="12">
        <v>0</v>
      </c>
      <c r="L32" s="12">
        <v>0</v>
      </c>
      <c r="M32" s="12">
        <v>24709.200000000001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49489.2</v>
      </c>
    </row>
    <row r="33" spans="3:18" x14ac:dyDescent="0.25">
      <c r="C33" s="4" t="s">
        <v>22</v>
      </c>
      <c r="D33" s="12">
        <v>1800000</v>
      </c>
      <c r="E33" s="12">
        <v>1800000</v>
      </c>
      <c r="F33" s="17">
        <v>0</v>
      </c>
      <c r="G33" s="12">
        <v>0</v>
      </c>
      <c r="H33" s="12">
        <v>0</v>
      </c>
      <c r="I33" s="12">
        <v>0</v>
      </c>
      <c r="J33" s="12">
        <v>210</v>
      </c>
      <c r="K33" s="12">
        <v>6675.08</v>
      </c>
      <c r="L33" s="12">
        <v>24360</v>
      </c>
      <c r="M33" s="12">
        <v>1492372.43</v>
      </c>
      <c r="N33" s="12">
        <v>3340.01</v>
      </c>
      <c r="O33" s="12">
        <v>0</v>
      </c>
      <c r="P33" s="12">
        <v>0</v>
      </c>
      <c r="Q33" s="12">
        <v>0</v>
      </c>
      <c r="R33" s="12">
        <f t="shared" si="10"/>
        <v>1526957.52</v>
      </c>
    </row>
    <row r="34" spans="3:18" x14ac:dyDescent="0.25">
      <c r="C34" s="4" t="s">
        <v>23</v>
      </c>
      <c r="D34" s="12">
        <v>970714</v>
      </c>
      <c r="E34" s="12">
        <v>970714</v>
      </c>
      <c r="F34" s="17">
        <v>0</v>
      </c>
      <c r="G34" s="12">
        <v>19824</v>
      </c>
      <c r="H34" s="12">
        <v>94196.5</v>
      </c>
      <c r="I34" s="12">
        <v>0</v>
      </c>
      <c r="J34" s="12">
        <v>8380.3799999999992</v>
      </c>
      <c r="K34" s="12">
        <v>3508.18</v>
      </c>
      <c r="L34" s="12">
        <v>132330</v>
      </c>
      <c r="M34" s="12">
        <v>0</v>
      </c>
      <c r="N34" s="12">
        <v>166470.31</v>
      </c>
      <c r="O34" s="12">
        <v>244021.64</v>
      </c>
      <c r="P34" s="12">
        <v>49500</v>
      </c>
      <c r="Q34" s="12">
        <v>0</v>
      </c>
      <c r="R34" s="12">
        <f t="shared" si="10"/>
        <v>718231.01</v>
      </c>
    </row>
    <row r="35" spans="3:18" x14ac:dyDescent="0.25">
      <c r="C35" s="4" t="s">
        <v>24</v>
      </c>
      <c r="D35" s="12">
        <v>16264750</v>
      </c>
      <c r="E35" s="12">
        <f>16264750+1500000</f>
        <v>17764750</v>
      </c>
      <c r="F35" s="17">
        <v>0</v>
      </c>
      <c r="G35" s="12">
        <v>0</v>
      </c>
      <c r="H35" s="12">
        <v>2643949.21</v>
      </c>
      <c r="I35" s="12">
        <v>1291500</v>
      </c>
      <c r="J35" s="12">
        <v>1291610</v>
      </c>
      <c r="K35" s="12">
        <v>1750</v>
      </c>
      <c r="L35" s="12">
        <v>2585049.19</v>
      </c>
      <c r="M35" s="12">
        <v>1332204</v>
      </c>
      <c r="N35" s="12">
        <v>1296045.2</v>
      </c>
      <c r="O35" s="12">
        <v>1390472.97</v>
      </c>
      <c r="P35" s="12">
        <v>1676111.78</v>
      </c>
      <c r="Q35" s="12">
        <v>0</v>
      </c>
      <c r="R35" s="12">
        <f t="shared" si="10"/>
        <v>13508692.35</v>
      </c>
    </row>
    <row r="36" spans="3:18" x14ac:dyDescent="0.25">
      <c r="C36" s="4" t="s">
        <v>25</v>
      </c>
      <c r="D36" s="12">
        <v>0</v>
      </c>
      <c r="E36" s="12">
        <v>0</v>
      </c>
      <c r="F36" s="17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f t="shared" si="10"/>
        <v>0</v>
      </c>
    </row>
    <row r="37" spans="3:18" x14ac:dyDescent="0.25">
      <c r="C37" s="4" t="s">
        <v>26</v>
      </c>
      <c r="D37" s="12">
        <v>6709900</v>
      </c>
      <c r="E37" s="12">
        <f>6709900+132500+166000+10000000</f>
        <v>17008400</v>
      </c>
      <c r="F37" s="17">
        <v>0</v>
      </c>
      <c r="G37" s="12">
        <v>234820</v>
      </c>
      <c r="H37" s="12">
        <v>1201450.67</v>
      </c>
      <c r="I37" s="12">
        <v>1405026.34</v>
      </c>
      <c r="J37" s="12">
        <v>322348.03999999998</v>
      </c>
      <c r="K37" s="12">
        <v>121610.56</v>
      </c>
      <c r="L37" s="12">
        <v>2121129.7599999998</v>
      </c>
      <c r="M37" s="12">
        <v>794732.57</v>
      </c>
      <c r="N37" s="12">
        <v>580594.37</v>
      </c>
      <c r="O37" s="12">
        <v>808954.9</v>
      </c>
      <c r="P37" s="12">
        <v>739480.56</v>
      </c>
      <c r="Q37" s="12">
        <v>0</v>
      </c>
      <c r="R37" s="12">
        <f t="shared" si="10"/>
        <v>8330147.7699999996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+E39+E40+E41+E42+E43+E44+E45+E46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f>+E48+E49+E50+E51+E52+E53</f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1516084798</v>
      </c>
      <c r="E54" s="11">
        <f>+E55+E56+E57+E58+E59+E60+E61+E62+E63</f>
        <v>1524782511</v>
      </c>
      <c r="F54" s="19">
        <f t="shared" ref="F54:L54" si="17">+F55+F56+F57+F58+F59+F60+F61+F62+F63</f>
        <v>0</v>
      </c>
      <c r="G54" s="14">
        <f t="shared" si="17"/>
        <v>0</v>
      </c>
      <c r="H54" s="11">
        <f t="shared" si="17"/>
        <v>94200</v>
      </c>
      <c r="I54" s="11">
        <f t="shared" si="17"/>
        <v>5416646.2400000002</v>
      </c>
      <c r="J54" s="11">
        <f t="shared" si="17"/>
        <v>82600</v>
      </c>
      <c r="K54" s="11">
        <f t="shared" si="17"/>
        <v>0</v>
      </c>
      <c r="L54" s="11">
        <f t="shared" si="17"/>
        <v>346346.52</v>
      </c>
      <c r="M54" s="11">
        <f t="shared" ref="M54:Q54" si="18">+M55+M56+M57+M58+M59+M60+M61+M62+M63</f>
        <v>0</v>
      </c>
      <c r="N54" s="11">
        <f t="shared" si="18"/>
        <v>2385662.9</v>
      </c>
      <c r="O54" s="11">
        <f t="shared" si="18"/>
        <v>109565.36</v>
      </c>
      <c r="P54" s="11">
        <f t="shared" si="18"/>
        <v>2838000.06</v>
      </c>
      <c r="Q54" s="11">
        <f t="shared" si="18"/>
        <v>0</v>
      </c>
      <c r="R54" s="11">
        <f t="shared" ref="R54" si="19">+R55+R56+R57+R58+R59+R60+R61+R62+R63</f>
        <v>11273021.080000002</v>
      </c>
    </row>
    <row r="55" spans="3:18" x14ac:dyDescent="0.25">
      <c r="C55" s="4" t="s">
        <v>44</v>
      </c>
      <c r="D55" s="12">
        <v>4484798</v>
      </c>
      <c r="E55" s="12">
        <f>4484798-600000-1500000+9328559</f>
        <v>11713357</v>
      </c>
      <c r="F55" s="18">
        <v>0</v>
      </c>
      <c r="G55" s="13">
        <v>0</v>
      </c>
      <c r="H55" s="13">
        <v>0</v>
      </c>
      <c r="I55" s="12">
        <v>4967456.24</v>
      </c>
      <c r="J55" s="12">
        <v>82600</v>
      </c>
      <c r="K55" s="12">
        <v>0</v>
      </c>
      <c r="L55" s="12">
        <v>0</v>
      </c>
      <c r="M55" s="12">
        <v>0</v>
      </c>
      <c r="N55" s="12">
        <v>886947</v>
      </c>
      <c r="O55" s="12">
        <v>0</v>
      </c>
      <c r="P55" s="12">
        <v>2838000.06</v>
      </c>
      <c r="Q55" s="12">
        <v>0</v>
      </c>
      <c r="R55" s="12">
        <f>+F55+G55+H55+I55+J55+K55+L55+M55+N55+O55+P55+Q55</f>
        <v>8775003.3000000007</v>
      </c>
    </row>
    <row r="56" spans="3:18" x14ac:dyDescent="0.25">
      <c r="C56" s="4" t="s">
        <v>45</v>
      </c>
      <c r="D56" s="12">
        <v>545000</v>
      </c>
      <c r="E56" s="12">
        <f>545000+674000</f>
        <v>1219000</v>
      </c>
      <c r="F56" s="18">
        <v>0</v>
      </c>
      <c r="G56" s="13">
        <v>0</v>
      </c>
      <c r="H56" s="12">
        <v>94200</v>
      </c>
      <c r="I56" s="12">
        <v>-94200</v>
      </c>
      <c r="J56" s="12">
        <v>0</v>
      </c>
      <c r="K56" s="12">
        <v>0</v>
      </c>
      <c r="L56" s="12">
        <v>0</v>
      </c>
      <c r="M56" s="12">
        <v>0</v>
      </c>
      <c r="N56" s="12">
        <v>94200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94200</v>
      </c>
    </row>
    <row r="57" spans="3:18" x14ac:dyDescent="0.25">
      <c r="C57" s="4" t="s">
        <v>46</v>
      </c>
      <c r="D57" s="12">
        <v>65000</v>
      </c>
      <c r="E57" s="12">
        <v>65000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4" t="s">
        <v>47</v>
      </c>
      <c r="D58" s="12">
        <v>0</v>
      </c>
      <c r="E58" s="12">
        <v>150000</v>
      </c>
      <c r="F58" s="18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2">
        <v>0</v>
      </c>
      <c r="Q58" s="13">
        <v>0</v>
      </c>
      <c r="R58" s="12">
        <f t="shared" si="20"/>
        <v>0</v>
      </c>
    </row>
    <row r="59" spans="3:18" x14ac:dyDescent="0.25">
      <c r="C59" s="4" t="s">
        <v>48</v>
      </c>
      <c r="D59" s="12">
        <v>990000</v>
      </c>
      <c r="E59" s="12">
        <f>990000+566154+79000</f>
        <v>1635154</v>
      </c>
      <c r="F59" s="18">
        <v>0</v>
      </c>
      <c r="G59" s="13">
        <v>0</v>
      </c>
      <c r="H59" s="13">
        <v>0</v>
      </c>
      <c r="I59" s="12">
        <v>543390</v>
      </c>
      <c r="J59" s="13">
        <v>0</v>
      </c>
      <c r="K59" s="13">
        <v>0</v>
      </c>
      <c r="L59" s="13">
        <v>346346.52</v>
      </c>
      <c r="M59" s="12">
        <v>0</v>
      </c>
      <c r="N59" s="12">
        <v>0</v>
      </c>
      <c r="O59" s="12">
        <v>109565.36</v>
      </c>
      <c r="P59" s="12">
        <v>0</v>
      </c>
      <c r="Q59" s="12">
        <v>0</v>
      </c>
      <c r="R59" s="12">
        <f t="shared" si="20"/>
        <v>999301.88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4" t="s">
        <v>52</v>
      </c>
      <c r="D63" s="12">
        <v>1510000000</v>
      </c>
      <c r="E63" s="12">
        <v>1510000000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1404515.9</v>
      </c>
      <c r="O63" s="12">
        <v>0</v>
      </c>
      <c r="P63" s="12">
        <v>0</v>
      </c>
      <c r="Q63" s="12">
        <v>0</v>
      </c>
      <c r="R63" s="12">
        <f t="shared" si="20"/>
        <v>1404515.9</v>
      </c>
    </row>
    <row r="64" spans="3:18" x14ac:dyDescent="0.25">
      <c r="C64" s="3" t="s">
        <v>53</v>
      </c>
      <c r="D64" s="11">
        <f>+D65+D66+D67+D68</f>
        <v>0</v>
      </c>
      <c r="E64" s="11">
        <f>+E65+E66+E67+E68</f>
        <v>33959686.259999998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0</v>
      </c>
      <c r="J64" s="11">
        <f t="shared" si="21"/>
        <v>0</v>
      </c>
      <c r="K64" s="11">
        <f t="shared" si="21"/>
        <v>0</v>
      </c>
      <c r="L64" s="11">
        <f t="shared" si="21"/>
        <v>2823680.47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3388661.8</v>
      </c>
      <c r="Q64" s="11">
        <f t="shared" si="22"/>
        <v>0</v>
      </c>
      <c r="R64" s="11">
        <f t="shared" ref="R64" si="23">+R65+R66+R67+R68</f>
        <v>6212342.2699999996</v>
      </c>
    </row>
    <row r="65" spans="3:18" x14ac:dyDescent="0.25">
      <c r="C65" s="4" t="s">
        <v>54</v>
      </c>
      <c r="D65" s="12">
        <v>0</v>
      </c>
      <c r="E65" s="12">
        <f>17828000+16131686.26</f>
        <v>33959686.259999998</v>
      </c>
      <c r="F65" s="18">
        <v>0</v>
      </c>
      <c r="G65" s="13">
        <v>0</v>
      </c>
      <c r="H65" s="12">
        <v>0</v>
      </c>
      <c r="I65" s="12">
        <v>0</v>
      </c>
      <c r="J65" s="12">
        <v>0</v>
      </c>
      <c r="K65" s="12">
        <v>0</v>
      </c>
      <c r="L65" s="12">
        <v>2823680.47</v>
      </c>
      <c r="M65" s="12">
        <v>0</v>
      </c>
      <c r="N65" s="12">
        <v>0</v>
      </c>
      <c r="O65" s="12">
        <v>0</v>
      </c>
      <c r="P65" s="12">
        <v>3388661.8</v>
      </c>
      <c r="Q65" s="12">
        <v>0</v>
      </c>
      <c r="R65" s="12">
        <f>+F65+G65+H65+I65+J65+K65+L65+M65+N65+O65+P65+Q65</f>
        <v>6212342.2699999996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2457348209</v>
      </c>
      <c r="E76" s="15">
        <f>+E12+E18+E28+E38+E46+E54+E64+E69+E72</f>
        <v>2632026843.2600002</v>
      </c>
      <c r="F76" s="20">
        <f t="shared" ref="F76:L76" si="32">+F12+F18+F28+F38+F46+F54+F64+F69+F72</f>
        <v>56380248.789999999</v>
      </c>
      <c r="G76" s="15">
        <f t="shared" si="32"/>
        <v>66070527.99000001</v>
      </c>
      <c r="H76" s="15">
        <f t="shared" si="32"/>
        <v>63417882.280000009</v>
      </c>
      <c r="I76" s="15">
        <f t="shared" si="32"/>
        <v>103969678.29000001</v>
      </c>
      <c r="J76" s="15">
        <f t="shared" si="32"/>
        <v>70758816.290000007</v>
      </c>
      <c r="K76" s="15">
        <f t="shared" si="32"/>
        <v>63629645.599999994</v>
      </c>
      <c r="L76" s="15">
        <f t="shared" si="32"/>
        <v>72462073.539999992</v>
      </c>
      <c r="M76" s="15">
        <f t="shared" ref="M76:Q76" si="33">+M12+M18+M28+M38+M46+M54+M64+M69+M72</f>
        <v>76190882.140000001</v>
      </c>
      <c r="N76" s="15">
        <f t="shared" si="33"/>
        <v>66946917.119999997</v>
      </c>
      <c r="O76" s="15">
        <f t="shared" si="33"/>
        <v>111416666.16</v>
      </c>
      <c r="P76" s="15">
        <f t="shared" si="33"/>
        <v>112975511.48999998</v>
      </c>
      <c r="Q76" s="15">
        <f t="shared" si="33"/>
        <v>0</v>
      </c>
      <c r="R76" s="15">
        <f t="shared" ref="R76" si="34">+R12+R18+R28+R38+R46+R54+R64+R69+R72</f>
        <v>864218849.68999994</v>
      </c>
    </row>
    <row r="77" spans="3:18" x14ac:dyDescent="0.25">
      <c r="C77" s="1" t="s">
        <v>66</v>
      </c>
      <c r="D77" s="22">
        <f>+D78+D81+D84</f>
        <v>0</v>
      </c>
      <c r="E77" s="22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>+D79+D80</f>
        <v>0</v>
      </c>
      <c r="E78" s="24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5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5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>+D82+D83</f>
        <v>0</v>
      </c>
      <c r="E81" s="24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5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5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>+D85</f>
        <v>0</v>
      </c>
      <c r="E84" s="24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5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102</v>
      </c>
      <c r="D86" s="32">
        <f>+D76+D77</f>
        <v>2457348209</v>
      </c>
      <c r="E86" s="32">
        <f>+E76+E77</f>
        <v>2632026843.2600002</v>
      </c>
      <c r="F86" s="27">
        <f t="shared" ref="F86:R86" si="39">+F76+F77</f>
        <v>56380248.789999999</v>
      </c>
      <c r="G86" s="27">
        <f t="shared" si="39"/>
        <v>66070527.99000001</v>
      </c>
      <c r="H86" s="27">
        <f t="shared" si="39"/>
        <v>63417882.280000009</v>
      </c>
      <c r="I86" s="27">
        <f t="shared" si="39"/>
        <v>103969678.29000001</v>
      </c>
      <c r="J86" s="27">
        <f t="shared" si="39"/>
        <v>70758816.290000007</v>
      </c>
      <c r="K86" s="27">
        <f t="shared" si="39"/>
        <v>63629645.599999994</v>
      </c>
      <c r="L86" s="27">
        <f t="shared" si="39"/>
        <v>72462073.539999992</v>
      </c>
      <c r="M86" s="27">
        <f t="shared" si="39"/>
        <v>76190882.140000001</v>
      </c>
      <c r="N86" s="27">
        <f t="shared" si="39"/>
        <v>66946917.119999997</v>
      </c>
      <c r="O86" s="27">
        <f t="shared" si="39"/>
        <v>111416666.16</v>
      </c>
      <c r="P86" s="27">
        <f t="shared" si="39"/>
        <v>112975511.48999998</v>
      </c>
      <c r="Q86" s="27">
        <f t="shared" si="39"/>
        <v>0</v>
      </c>
      <c r="R86" s="27">
        <f t="shared" si="39"/>
        <v>864218849.68999994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7" spans="3:5" x14ac:dyDescent="0.25">
      <c r="E97" s="35"/>
    </row>
    <row r="98" spans="3:5" x14ac:dyDescent="0.25">
      <c r="C98" s="29" t="s">
        <v>101</v>
      </c>
      <c r="D98" s="30"/>
    </row>
    <row r="99" spans="3:5" x14ac:dyDescent="0.25">
      <c r="C99" s="31" t="s">
        <v>100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2024-11-05T14:35:42Z</cp:lastPrinted>
  <dcterms:created xsi:type="dcterms:W3CDTF">2021-07-29T18:58:50Z</dcterms:created>
  <dcterms:modified xsi:type="dcterms:W3CDTF">2024-12-10T00:55:23Z</dcterms:modified>
</cp:coreProperties>
</file>